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02\Public\appui\I administration et finance\5 bilans et comptes de résultats\"/>
    </mc:Choice>
  </mc:AlternateContent>
  <xr:revisionPtr revIDLastSave="0" documentId="13_ncr:1_{1B7F5D68-59F6-4E75-878B-41C4DB1178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ynthèse" sheetId="1" r:id="rId1"/>
    <sheet name="Bilans" sheetId="2" r:id="rId2"/>
    <sheet name="Comptes de résulta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" l="1"/>
  <c r="B7" i="1" s="1"/>
  <c r="B4" i="1"/>
  <c r="B5" i="1" s="1"/>
  <c r="B6" i="1"/>
  <c r="B77" i="2"/>
  <c r="B59" i="2"/>
  <c r="B42" i="2"/>
  <c r="B27" i="2"/>
  <c r="H81" i="3"/>
  <c r="H75" i="3"/>
  <c r="H82" i="3" s="1"/>
  <c r="H69" i="3"/>
  <c r="H76" i="3" s="1"/>
  <c r="H61" i="3"/>
  <c r="H62" i="3" s="1"/>
  <c r="H40" i="3"/>
  <c r="H15" i="3"/>
  <c r="H23" i="3" s="1"/>
  <c r="J81" i="3"/>
  <c r="I75" i="3"/>
  <c r="I69" i="3"/>
  <c r="I61" i="3"/>
  <c r="I62" i="3" s="1"/>
  <c r="J40" i="3"/>
  <c r="J82" i="3" s="1"/>
  <c r="J83" i="3" s="1"/>
  <c r="D6" i="1" s="1"/>
  <c r="D7" i="1" s="1"/>
  <c r="J29" i="3"/>
  <c r="I29" i="3"/>
  <c r="J26" i="3"/>
  <c r="D4" i="1" s="1"/>
  <c r="D5" i="1" s="1"/>
  <c r="I26" i="3"/>
  <c r="I23" i="3"/>
  <c r="I15" i="3"/>
  <c r="J13" i="3"/>
  <c r="J11" i="3"/>
  <c r="J77" i="2"/>
  <c r="I77" i="2"/>
  <c r="H77" i="2"/>
  <c r="G77" i="2"/>
  <c r="F77" i="2"/>
  <c r="E77" i="2"/>
  <c r="D77" i="2"/>
  <c r="C77" i="2"/>
  <c r="J59" i="2"/>
  <c r="J79" i="2" s="1"/>
  <c r="I59" i="2"/>
  <c r="I79" i="2" s="1"/>
  <c r="H59" i="2"/>
  <c r="H79" i="2" s="1"/>
  <c r="G59" i="2"/>
  <c r="G79" i="2" s="1"/>
  <c r="F59" i="2"/>
  <c r="F79" i="2" s="1"/>
  <c r="E59" i="2"/>
  <c r="D59" i="2"/>
  <c r="D79" i="2" s="1"/>
  <c r="C59" i="2"/>
  <c r="C79" i="2" s="1"/>
  <c r="J42" i="2"/>
  <c r="I42" i="2"/>
  <c r="H42" i="2"/>
  <c r="H45" i="2" s="1"/>
  <c r="G42" i="2"/>
  <c r="F42" i="2"/>
  <c r="E42" i="2"/>
  <c r="D42" i="2"/>
  <c r="D45" i="2" s="1"/>
  <c r="C34" i="2"/>
  <c r="C42" i="2" s="1"/>
  <c r="C45" i="2" s="1"/>
  <c r="J27" i="2"/>
  <c r="I27" i="2"/>
  <c r="H27" i="2"/>
  <c r="G27" i="2"/>
  <c r="F27" i="2"/>
  <c r="E27" i="2"/>
  <c r="D27" i="2"/>
  <c r="C27" i="2"/>
  <c r="J7" i="1"/>
  <c r="I7" i="1"/>
  <c r="H7" i="1"/>
  <c r="G7" i="1"/>
  <c r="F7" i="1"/>
  <c r="E7" i="1"/>
  <c r="J4" i="1"/>
  <c r="J5" i="1" s="1"/>
  <c r="I4" i="1"/>
  <c r="I5" i="1" s="1"/>
  <c r="H4" i="1"/>
  <c r="H5" i="1" s="1"/>
  <c r="G4" i="1"/>
  <c r="G5" i="1" s="1"/>
  <c r="F4" i="1"/>
  <c r="F5" i="1" s="1"/>
  <c r="E4" i="1"/>
  <c r="E5" i="1" s="1"/>
  <c r="C4" i="1"/>
  <c r="D3" i="1"/>
  <c r="C3" i="1"/>
  <c r="C5" i="1" l="1"/>
  <c r="B79" i="2"/>
  <c r="B45" i="2"/>
  <c r="E45" i="2"/>
  <c r="E79" i="2"/>
  <c r="F45" i="2"/>
  <c r="G45" i="2"/>
  <c r="J45" i="2"/>
  <c r="I45" i="2"/>
  <c r="H41" i="3"/>
  <c r="H63" i="3" s="1"/>
  <c r="I40" i="3"/>
  <c r="I81" i="3"/>
  <c r="I41" i="3"/>
  <c r="I63" i="3" s="1"/>
  <c r="I82" i="3"/>
  <c r="I76" i="3"/>
  <c r="H83" i="3" l="1"/>
  <c r="I83" i="3"/>
  <c r="C6" i="1" s="1"/>
  <c r="C7" i="1" s="1"/>
</calcChain>
</file>

<file path=xl/sharedStrings.xml><?xml version="1.0" encoding="utf-8"?>
<sst xmlns="http://schemas.openxmlformats.org/spreadsheetml/2006/main" count="171" uniqueCount="156">
  <si>
    <t>CA</t>
  </si>
  <si>
    <t>EBE sans subventions d’exploitation</t>
  </si>
  <si>
    <t>Résultat net</t>
  </si>
  <si>
    <t>Bilan Actif</t>
  </si>
  <si>
    <t>Net
Au 31/12/2023</t>
  </si>
  <si>
    <t>Net
Au 31/12/2022</t>
  </si>
  <si>
    <t>Net
Au 31/12/2021</t>
  </si>
  <si>
    <t>Net
Au 31/12/2020</t>
  </si>
  <si>
    <t>Net
Au 31/12/2019</t>
  </si>
  <si>
    <t>Net
Au 31/12/2018</t>
  </si>
  <si>
    <t>Net
Au 31/12/2017</t>
  </si>
  <si>
    <t>Net
Au 31/12/2016</t>
  </si>
  <si>
    <t>Capital souscrit non appelé</t>
  </si>
  <si>
    <t>ACTIF IMMOBILISÉ</t>
  </si>
  <si>
    <t>Immobilisations incorporelles</t>
  </si>
  <si>
    <t>Frais d'établissement</t>
  </si>
  <si>
    <t>Frais de développement</t>
  </si>
  <si>
    <t>Concessions, brevets et droits similaires</t>
  </si>
  <si>
    <t>Fonds commercial</t>
  </si>
  <si>
    <t>Autres immobilisations incorporelles Avances et acomptes sur immo. incorporelles</t>
  </si>
  <si>
    <t>Immobilisations corporelles</t>
  </si>
  <si>
    <t>Terrains</t>
  </si>
  <si>
    <t>Constructions</t>
  </si>
  <si>
    <t>Installations tech., matériels et outillages industriels</t>
  </si>
  <si>
    <t>Autres immobilisations corporelles</t>
  </si>
  <si>
    <t>Immobilisations en cours Avances et acomptes</t>
  </si>
  <si>
    <t>Immobilisations financières</t>
  </si>
  <si>
    <t>Participations évaluées selon mise en équivalence</t>
  </si>
  <si>
    <t>Autres participations</t>
  </si>
  <si>
    <t>Créances rattachées à des participations Titres immobilisés de l'activité de portefeuille</t>
  </si>
  <si>
    <t>Autres titres immobilisés</t>
  </si>
  <si>
    <t>Prêts</t>
  </si>
  <si>
    <t>Autres immobilisations financières</t>
  </si>
  <si>
    <t>TOTAL ( I )</t>
  </si>
  <si>
    <t>ACTIF CIRCULANT</t>
  </si>
  <si>
    <t>Stocks et en-cours</t>
  </si>
  <si>
    <t>Matières premières, autres approvisionnements En cours de production de biens
En cours de production de services
Produits intermédiaires et finis</t>
  </si>
  <si>
    <t>Marchandises</t>
  </si>
  <si>
    <t>Avances et acomptes versés sur commandes</t>
  </si>
  <si>
    <t>Créances</t>
  </si>
  <si>
    <t>Clients et comptes rattachés</t>
  </si>
  <si>
    <t>Autres</t>
  </si>
  <si>
    <t>Capital souscrit et appelé, non versé</t>
  </si>
  <si>
    <t>Valeurs mobilières de placement</t>
  </si>
  <si>
    <t>Actions propres Autres Titres</t>
  </si>
  <si>
    <t>Instruments de Trésorerie</t>
  </si>
  <si>
    <t>Disponibilités</t>
  </si>
  <si>
    <t>Charges constatées d'avance</t>
  </si>
  <si>
    <t>TOTAL ( II )</t>
  </si>
  <si>
    <t>Frais d'émission d'emprunts à étaler ( III ) Primes de remboursement des obligations ( IV )
Ecarts de conversion actif ( V )</t>
  </si>
  <si>
    <t>TOTAL GENERAL ( I à V )</t>
  </si>
  <si>
    <t>Bilan Passif</t>
  </si>
  <si>
    <t>CAPITAUX PROPRES</t>
  </si>
  <si>
    <t>Capital social ou individuel         dont versé :                      200 000</t>
  </si>
  <si>
    <t>Prime d'émission, de fusion, d'apport Ecart de réévaluation
Ecart d'équivalence</t>
  </si>
  <si>
    <t>Réserves :</t>
  </si>
  <si>
    <t>- Réserve légale</t>
  </si>
  <si>
    <t>- Réserves statutaires ou contractuelles
- Réserves réglementées</t>
  </si>
  <si>
    <t>- Autres réserves</t>
  </si>
  <si>
    <t>Report à nouveau</t>
  </si>
  <si>
    <t>Résultat de l'exercice (bénéfice ou perte)</t>
  </si>
  <si>
    <t>Subventions d'investissement</t>
  </si>
  <si>
    <t>Provisions réglementées</t>
  </si>
  <si>
    <t>AUTRES FONDS PROPRES</t>
  </si>
  <si>
    <t>Produits des émissions de titres participatifs Avances conditionnées
Autres</t>
  </si>
  <si>
    <t>TOTAL ( I BIS )</t>
  </si>
  <si>
    <t>PROVISIONS POUR RISQUES ET CHARGES</t>
  </si>
  <si>
    <t>Provisions pour risques Provisions pour charges</t>
  </si>
  <si>
    <t>EMPRUNTS ET DETTES</t>
  </si>
  <si>
    <t>Emprunts obligataires convertibles Autres emprunts obligataires</t>
  </si>
  <si>
    <t>Emprunts et dettes auprès des établissements de crédit</t>
  </si>
  <si>
    <t>Emprunts et dettes financières diverses</t>
  </si>
  <si>
    <t>Avances et acomptes reçus sur commandes en cours</t>
  </si>
  <si>
    <t>Dettes fournisseurs et comptes rattachés</t>
  </si>
  <si>
    <t>Dettes fiscales et sociales</t>
  </si>
  <si>
    <t>Dettes sur immobilisations et comptes rattachés</t>
  </si>
  <si>
    <t>Autres dettes</t>
  </si>
  <si>
    <t>Instruments de trésorerie</t>
  </si>
  <si>
    <t>Produits constatés d'avance</t>
  </si>
  <si>
    <t>TOTAL ( III )</t>
  </si>
  <si>
    <t>Ecarts de conversion passif ( IV )</t>
  </si>
  <si>
    <t>TOTAL GENERAL ( I à IV )</t>
  </si>
  <si>
    <r>
      <rPr>
        <sz val="7.5"/>
        <rFont val="Lucida Sans Unicode"/>
        <family val="2"/>
        <charset val="1"/>
      </rPr>
      <t>Dont concours bancaires courants et soldes créditeurs de banques et CCP</t>
    </r>
    <r>
      <rPr>
        <sz val="7.5"/>
        <rFont val="Times New Roman"/>
        <family val="1"/>
        <charset val="1"/>
      </rPr>
      <t xml:space="preserve">                                                                                                                              </t>
    </r>
    <r>
      <rPr>
        <sz val="7.5"/>
        <rFont val="Lucida Sans Unicode"/>
        <family val="2"/>
        <charset val="1"/>
      </rPr>
      <t>246 357</t>
    </r>
  </si>
  <si>
    <t>Comptes de résultat</t>
  </si>
  <si>
    <t>2016 - 2023</t>
  </si>
  <si>
    <t xml:space="preserve">État exprimé en €   </t>
  </si>
  <si>
    <t>Du 01/01/2023
Au 31/12/2023</t>
  </si>
  <si>
    <t>Du 01/01/2022
Au 31/12/2022</t>
  </si>
  <si>
    <t>Du 01/01/2021 
Au 31/12/2021</t>
  </si>
  <si>
    <t>Du 01/01/2020
Au 31/12/2020</t>
  </si>
  <si>
    <t>Du 01/01/2019
Au 31/12/2019</t>
  </si>
  <si>
    <t>Du 01/01/2018
Au 31/12/2018</t>
  </si>
  <si>
    <t>Du 01/01/2017
Au 31/12/2017</t>
  </si>
  <si>
    <t>Du 01/01/2016
Au 31/12/2016</t>
  </si>
  <si>
    <t>Produits d'exploitation</t>
  </si>
  <si>
    <t>Ventes de marchandises</t>
  </si>
  <si>
    <t>Production vendue</t>
  </si>
  <si>
    <t>Biens</t>
  </si>
  <si>
    <t>Services</t>
  </si>
  <si>
    <t>Montant net du chiffre d'affaires</t>
  </si>
  <si>
    <t>Production stockée</t>
  </si>
  <si>
    <t>Production immobilisée</t>
  </si>
  <si>
    <t>Subvention d'exploitation</t>
  </si>
  <si>
    <t>Reprises sur provisions et amortissements, transfert de charges (9)</t>
  </si>
  <si>
    <t>Autres produits (1) (11)</t>
  </si>
  <si>
    <t>Total des produits d'exploitation (2)</t>
  </si>
  <si>
    <t>Charges d'exploitation</t>
  </si>
  <si>
    <t>Achats de marchandises</t>
  </si>
  <si>
    <t>Variation de stock</t>
  </si>
  <si>
    <t>Achats de matières et autres approvisionnements</t>
  </si>
  <si>
    <t>Autres achats et charges externes (3) (6bis)</t>
  </si>
  <si>
    <t>Impôts, taxes et versements assimilés</t>
  </si>
  <si>
    <t>Salaires et traitements</t>
  </si>
  <si>
    <t>Charges sociales du personnel (10)</t>
  </si>
  <si>
    <t>Dotations aux amortissements</t>
  </si>
  <si>
    <t>Dotations aux provisions :</t>
  </si>
  <si>
    <t>- sur immobilisations</t>
  </si>
  <si>
    <t>- sur actif circulant</t>
  </si>
  <si>
    <t>- pour risques et charges</t>
  </si>
  <si>
    <t>Autres charges (12)</t>
  </si>
  <si>
    <t>Total des charges d'exploitation (4)</t>
  </si>
  <si>
    <t>RESULTAT D'EXPLOITATION</t>
  </si>
  <si>
    <t>Opéra.
comm.</t>
  </si>
  <si>
    <t>Bénéfice attribué ou perte transférée</t>
  </si>
  <si>
    <t>Perte supportée ou bénéfice transféré</t>
  </si>
  <si>
    <t>Produits
financiers</t>
  </si>
  <si>
    <t>De participations (5)</t>
  </si>
  <si>
    <t>D'autres valeurs mobilières et créances d'actif immobilisé (5)</t>
  </si>
  <si>
    <t>Autres intérêts et produits assimilés (5)</t>
  </si>
  <si>
    <t>Reprises sur provisions et transfert de charges</t>
  </si>
  <si>
    <t>Différences positives de change</t>
  </si>
  <si>
    <t>Produits nets sur cessions de valeurs mobilières de placement</t>
  </si>
  <si>
    <t>Total des produits financiers</t>
  </si>
  <si>
    <t>Charges
financières</t>
  </si>
  <si>
    <t>Dotations aux amortissements et aux provisions</t>
  </si>
  <si>
    <t>Intérêts et charges assimilées (6)</t>
  </si>
  <si>
    <t>Diffférences négatives de change</t>
  </si>
  <si>
    <t>Charges nettes sur cessions de valeurs mobilières de placement</t>
  </si>
  <si>
    <t>Total des charges financières</t>
  </si>
  <si>
    <t>RESULTAT FINANCIER</t>
  </si>
  <si>
    <t>RESULTAT COURANT AVANT IMPOTS</t>
  </si>
  <si>
    <t>Produits
exceptionnels</t>
  </si>
  <si>
    <t>Sur opérations de gestion</t>
  </si>
  <si>
    <t>Sur opérations en capital</t>
  </si>
  <si>
    <t>Total des produits exceptionnels (7)</t>
  </si>
  <si>
    <t>Charges
exceptionnelles</t>
  </si>
  <si>
    <t>Sur opérations de gestion (6bis)</t>
  </si>
  <si>
    <t>Dotations aux amortissements et aux provisions (6ter)</t>
  </si>
  <si>
    <t>Total des charges exceptionnelles (7)</t>
  </si>
  <si>
    <t>RESULTAT EXCEPTIONNEL</t>
  </si>
  <si>
    <t>PARTICIPATION DES SALARIES</t>
  </si>
  <si>
    <t>IMPOTS SUR LES BENEFICES</t>
  </si>
  <si>
    <t>TOTAL DES PRODUITS</t>
  </si>
  <si>
    <t>TOTAL DES CHARGES</t>
  </si>
  <si>
    <t>RESULTAT DE L'EXERCICE</t>
  </si>
  <si>
    <t>Du 01/01/2024
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</si>
</sst>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€&quot;_-;\-* #,##0.00&quot; €&quot;_-;_-* \-??&quot; €&quot;_-;_-@_-"/>
    <numFmt numFmtId="165" formatCode="#,##0.00\ [$€-40C];\-#,##0.00\ [$€-40C]"/>
    <numFmt numFmtId="166" formatCode="#,##0.00&quot; €&quot;"/>
    <numFmt numFmtId="167" formatCode="0\ %"/>
    <numFmt numFmtId="168" formatCode="0.00\ %"/>
    <numFmt numFmtId="170" formatCode="#,##0\ _€"/>
    <numFmt numFmtId="171" formatCode="#,##0.00\ _€"/>
  </numFmts>
  <fonts count="23" x14ac:knownFonts="1">
    <font>
      <sz val="10"/>
      <color rgb="FF000000"/>
      <name val="Arial"/>
      <charset val="1"/>
    </font>
    <font>
      <b/>
      <sz val="10"/>
      <color rgb="FF000000"/>
      <name val="Arial"/>
      <family val="2"/>
      <charset val="1"/>
    </font>
    <font>
      <sz val="9"/>
      <color rgb="FF000000"/>
      <name val="Calibri Light"/>
      <family val="2"/>
      <charset val="1"/>
    </font>
    <font>
      <sz val="21"/>
      <name val="Lucida Sans Unicode"/>
      <family val="2"/>
      <charset val="1"/>
    </font>
    <font>
      <b/>
      <sz val="9"/>
      <color rgb="FF000000"/>
      <name val="Calibri Light"/>
      <family val="2"/>
      <charset val="1"/>
    </font>
    <font>
      <sz val="8"/>
      <name val="Lucida Sans Unicode"/>
      <family val="2"/>
      <charset val="1"/>
    </font>
    <font>
      <b/>
      <sz val="8"/>
      <color rgb="FF00A3DF"/>
      <name val="Arial"/>
      <family val="2"/>
      <charset val="1"/>
    </font>
    <font>
      <b/>
      <sz val="8"/>
      <name val="Arial"/>
      <family val="2"/>
      <charset val="1"/>
    </font>
    <font>
      <b/>
      <sz val="9"/>
      <color rgb="FF00A3DF"/>
      <name val="Calibri Light"/>
      <family val="2"/>
      <charset val="1"/>
    </font>
    <font>
      <b/>
      <sz val="8"/>
      <color rgb="FF00B0F0"/>
      <name val="Arial"/>
      <family val="2"/>
      <charset val="1"/>
    </font>
    <font>
      <sz val="9"/>
      <name val="Calibri Light"/>
      <family val="2"/>
      <charset val="1"/>
    </font>
    <font>
      <sz val="7.5"/>
      <name val="Lucida Sans Unicode"/>
      <family val="2"/>
      <charset val="1"/>
    </font>
    <font>
      <sz val="7.5"/>
      <name val="Times New Roman"/>
      <family val="1"/>
      <charset val="1"/>
    </font>
    <font>
      <sz val="8"/>
      <color rgb="FF000000"/>
      <name val="Arial"/>
      <charset val="1"/>
    </font>
    <font>
      <b/>
      <sz val="2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b/>
      <sz val="8"/>
      <color rgb="FF000000"/>
      <name val="Arial"/>
      <family val="2"/>
      <charset val="1"/>
    </font>
    <font>
      <b/>
      <sz val="12"/>
      <color rgb="FF000000"/>
      <name val="Arial"/>
      <charset val="1"/>
    </font>
    <font>
      <b/>
      <sz val="8"/>
      <color rgb="FF000000"/>
      <name val="Arial"/>
      <charset val="1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A3DF"/>
      </bottom>
      <diagonal/>
    </border>
    <border>
      <left/>
      <right/>
      <top style="thin">
        <color rgb="FF00A3D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Protection="0"/>
    <xf numFmtId="167" fontId="22" fillId="0" borderId="0" applyBorder="0" applyProtection="0"/>
  </cellStyleXfs>
  <cellXfs count="101">
    <xf numFmtId="0" fontId="0" fillId="0" borderId="0" xfId="0"/>
    <xf numFmtId="0" fontId="21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textRotation="90"/>
    </xf>
    <xf numFmtId="0" fontId="0" fillId="0" borderId="8" xfId="0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22" fillId="0" borderId="1" xfId="1" applyNumberFormat="1" applyBorder="1" applyAlignment="1" applyProtection="1">
      <alignment horizontal="right"/>
    </xf>
    <xf numFmtId="166" fontId="22" fillId="0" borderId="0" xfId="1" applyNumberFormat="1" applyBorder="1" applyAlignment="1" applyProtection="1">
      <alignment horizontal="right"/>
    </xf>
    <xf numFmtId="168" fontId="22" fillId="0" borderId="1" xfId="2" applyNumberFormat="1" applyBorder="1" applyAlignment="1" applyProtection="1">
      <alignment horizontal="right"/>
    </xf>
    <xf numFmtId="170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170" fontId="4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170" fontId="2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70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left" vertical="top" wrapText="1"/>
    </xf>
    <xf numFmtId="170" fontId="2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170" fontId="8" fillId="0" borderId="4" xfId="0" applyNumberFormat="1" applyFont="1" applyBorder="1" applyAlignment="1">
      <alignment horizontal="right" vertical="top"/>
    </xf>
    <xf numFmtId="0" fontId="7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170" fontId="10" fillId="0" borderId="0" xfId="0" applyNumberFormat="1" applyFont="1" applyAlignment="1">
      <alignment horizontal="right" vertical="top"/>
    </xf>
    <xf numFmtId="170" fontId="2" fillId="0" borderId="3" xfId="0" applyNumberFormat="1" applyFont="1" applyBorder="1" applyAlignment="1">
      <alignment horizontal="right"/>
    </xf>
    <xf numFmtId="170" fontId="2" fillId="0" borderId="4" xfId="0" applyNumberFormat="1" applyFont="1" applyBorder="1" applyAlignment="1">
      <alignment horizontal="right"/>
    </xf>
    <xf numFmtId="170" fontId="2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4" fontId="16" fillId="0" borderId="5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2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8" fillId="0" borderId="0" xfId="0" applyFont="1"/>
    <xf numFmtId="4" fontId="13" fillId="0" borderId="0" xfId="0" applyNumberFormat="1" applyFont="1"/>
    <xf numFmtId="0" fontId="13" fillId="0" borderId="12" xfId="0" applyFont="1" applyBorder="1" applyAlignment="1">
      <alignment vertical="top"/>
    </xf>
    <xf numFmtId="171" fontId="13" fillId="0" borderId="13" xfId="0" applyNumberFormat="1" applyFont="1" applyBorder="1"/>
    <xf numFmtId="171" fontId="13" fillId="0" borderId="14" xfId="0" applyNumberFormat="1" applyFont="1" applyBorder="1"/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vertical="top"/>
    </xf>
    <xf numFmtId="171" fontId="13" fillId="0" borderId="13" xfId="0" applyNumberFormat="1" applyFont="1" applyBorder="1" applyAlignment="1">
      <alignment vertical="top"/>
    </xf>
    <xf numFmtId="171" fontId="13" fillId="0" borderId="14" xfId="0" applyNumberFormat="1" applyFont="1" applyBorder="1" applyAlignment="1">
      <alignment vertical="top"/>
    </xf>
    <xf numFmtId="0" fontId="16" fillId="0" borderId="0" xfId="0" applyFont="1"/>
    <xf numFmtId="171" fontId="19" fillId="0" borderId="13" xfId="0" applyNumberFormat="1" applyFont="1" applyBorder="1"/>
    <xf numFmtId="171" fontId="19" fillId="0" borderId="14" xfId="0" applyNumberFormat="1" applyFont="1" applyBorder="1"/>
    <xf numFmtId="171" fontId="19" fillId="0" borderId="14" xfId="0" applyNumberFormat="1" applyFont="1" applyBorder="1" applyAlignment="1">
      <alignment vertical="top"/>
    </xf>
    <xf numFmtId="0" fontId="18" fillId="0" borderId="12" xfId="0" applyFont="1" applyBorder="1"/>
    <xf numFmtId="171" fontId="13" fillId="0" borderId="13" xfId="0" applyNumberFormat="1" applyFont="1" applyBorder="1" applyAlignment="1">
      <alignment vertical="center"/>
    </xf>
    <xf numFmtId="0" fontId="13" fillId="0" borderId="6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171" fontId="13" fillId="0" borderId="16" xfId="0" applyNumberFormat="1" applyFont="1" applyBorder="1" applyAlignment="1">
      <alignment vertical="top"/>
    </xf>
    <xf numFmtId="171" fontId="13" fillId="0" borderId="17" xfId="0" applyNumberFormat="1" applyFont="1" applyBorder="1" applyAlignment="1">
      <alignment vertical="top"/>
    </xf>
    <xf numFmtId="0" fontId="16" fillId="0" borderId="7" xfId="0" applyFont="1" applyBorder="1" applyAlignment="1">
      <alignment vertical="center"/>
    </xf>
    <xf numFmtId="0" fontId="16" fillId="0" borderId="8" xfId="0" applyFont="1" applyBorder="1" applyAlignment="1">
      <alignment horizontal="right" vertical="center" indent="1"/>
    </xf>
    <xf numFmtId="171" fontId="13" fillId="0" borderId="8" xfId="0" applyNumberFormat="1" applyFont="1" applyBorder="1" applyAlignment="1">
      <alignment vertical="center"/>
    </xf>
    <xf numFmtId="171" fontId="1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171" fontId="13" fillId="0" borderId="5" xfId="0" applyNumberFormat="1" applyFont="1" applyBorder="1" applyAlignment="1">
      <alignment vertical="top"/>
    </xf>
    <xf numFmtId="171" fontId="13" fillId="0" borderId="11" xfId="0" applyNumberFormat="1" applyFont="1" applyBorder="1" applyAlignment="1">
      <alignment vertical="top"/>
    </xf>
    <xf numFmtId="0" fontId="0" fillId="0" borderId="15" xfId="0" applyBorder="1" applyAlignment="1">
      <alignment horizontal="left"/>
    </xf>
    <xf numFmtId="0" fontId="16" fillId="0" borderId="8" xfId="0" applyFont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20" fillId="0" borderId="2" xfId="0" applyFont="1" applyBorder="1" applyAlignment="1">
      <alignment vertical="center"/>
    </xf>
    <xf numFmtId="0" fontId="20" fillId="0" borderId="5" xfId="0" applyFont="1" applyBorder="1" applyAlignment="1">
      <alignment horizontal="right" vertical="center"/>
    </xf>
    <xf numFmtId="171" fontId="21" fillId="0" borderId="5" xfId="0" applyNumberFormat="1" applyFont="1" applyBorder="1" applyAlignment="1">
      <alignment vertical="center"/>
    </xf>
    <xf numFmtId="171" fontId="21" fillId="0" borderId="11" xfId="0" applyNumberFormat="1" applyFont="1" applyBorder="1" applyAlignment="1">
      <alignment vertical="center"/>
    </xf>
    <xf numFmtId="0" fontId="13" fillId="0" borderId="10" xfId="0" applyFont="1" applyBorder="1" applyAlignment="1">
      <alignment horizontal="right" vertical="top"/>
    </xf>
    <xf numFmtId="0" fontId="18" fillId="0" borderId="12" xfId="0" applyFont="1" applyBorder="1" applyAlignment="1">
      <alignment horizontal="right"/>
    </xf>
    <xf numFmtId="0" fontId="13" fillId="0" borderId="15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left"/>
    </xf>
    <xf numFmtId="0" fontId="13" fillId="0" borderId="13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12" xfId="0" applyFont="1" applyBorder="1" applyAlignment="1">
      <alignment horizontal="right" vertical="top"/>
    </xf>
    <xf numFmtId="0" fontId="13" fillId="0" borderId="16" xfId="0" applyFont="1" applyBorder="1" applyAlignment="1">
      <alignment vertical="top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right" vertical="center"/>
    </xf>
    <xf numFmtId="171" fontId="13" fillId="0" borderId="14" xfId="0" applyNumberFormat="1" applyFont="1" applyBorder="1" applyAlignment="1">
      <alignment vertical="center"/>
    </xf>
    <xf numFmtId="0" fontId="0" fillId="0" borderId="16" xfId="0" applyBorder="1" applyAlignment="1">
      <alignment horizontal="left"/>
    </xf>
    <xf numFmtId="0" fontId="15" fillId="0" borderId="0" xfId="0" applyFont="1" applyAlignment="1">
      <alignment horizontal="left"/>
    </xf>
    <xf numFmtId="4" fontId="0" fillId="0" borderId="0" xfId="0" applyNumberFormat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A3DF"/>
      <rgbColor rgb="FFC0C0C0"/>
      <rgbColor rgb="FF8B8B8B"/>
      <rgbColor rgb="FF9999FF"/>
      <rgbColor rgb="FF993366"/>
      <rgbColor rgb="FFFFFFCC"/>
      <rgbColor rgb="FFCCFFFF"/>
      <rgbColor rgb="FF660066"/>
      <rgbColor rgb="FFFF8080"/>
      <rgbColor rgb="FF2E5F99"/>
      <rgbColor rgb="FFD4E3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600" b="1" strike="noStrike" spc="-1">
                <a:solidFill>
                  <a:srgbClr val="1F497D"/>
                </a:solidFill>
                <a:latin typeface="Calibri"/>
              </a:defRPr>
            </a:pPr>
            <a:r>
              <a:rPr lang="fr-FR" sz="1600" b="1" strike="noStrike" spc="-1">
                <a:solidFill>
                  <a:srgbClr val="1F497D"/>
                </a:solidFill>
                <a:latin typeface="Calibri"/>
              </a:rPr>
              <a:t>Évolution financière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Synthèse!$A$3</c:f>
              <c:strCache>
                <c:ptCount val="1"/>
                <c:pt idx="0">
                  <c:v>CA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Synthèse!$B$2:$J$2</c:f>
              <c:numCache>
                <c:formatCode>General</c:formatCode>
                <c:ptCount val="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</c:numCache>
            </c:numRef>
          </c:cat>
          <c:val>
            <c:numRef>
              <c:f>Synthèse!$C$3:$J$3</c:f>
              <c:numCache>
                <c:formatCode>#\ ##0.00\ [$€-40C];\-#\ ##0.00\ [$€-40C]</c:formatCode>
                <c:ptCount val="8"/>
                <c:pt idx="0">
                  <c:v>3828064.8299999996</c:v>
                </c:pt>
                <c:pt idx="1">
                  <c:v>3360242</c:v>
                </c:pt>
                <c:pt idx="2">
                  <c:v>2143775.0499999998</c:v>
                </c:pt>
                <c:pt idx="3">
                  <c:v>726353.06</c:v>
                </c:pt>
                <c:pt idx="4">
                  <c:v>2805881.45</c:v>
                </c:pt>
                <c:pt idx="5">
                  <c:v>2702414.93</c:v>
                </c:pt>
                <c:pt idx="6">
                  <c:v>2529477.4500000002</c:v>
                </c:pt>
                <c:pt idx="7">
                  <c:v>2259493.2200000002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5-4488-A323-B9FA6674C171}"/>
            </c:ext>
          </c:extLst>
        </c:ser>
        <c:ser>
          <c:idx val="1"/>
          <c:order val="1"/>
          <c:tx>
            <c:strRef>
              <c:f>Synthèse!$A$6:$A$6</c:f>
              <c:strCache>
                <c:ptCount val="1"/>
                <c:pt idx="0">
                  <c:v>Résultat net</c:v>
                </c:pt>
              </c:strCache>
            </c:strRef>
          </c:tx>
          <c:spPr>
            <a:solidFill>
              <a:srgbClr val="81D41A"/>
            </a:solidFill>
            <a:ln w="0">
              <a:solidFill>
                <a:srgbClr val="81D41A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895-4488-A323-B9FA6674C171}"/>
              </c:ext>
            </c:extLst>
          </c:dPt>
          <c:dPt>
            <c:idx val="1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895-4488-A323-B9FA6674C171}"/>
              </c:ext>
            </c:extLst>
          </c:dPt>
          <c:dPt>
            <c:idx val="2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895-4488-A323-B9FA6674C171}"/>
              </c:ext>
            </c:extLst>
          </c:dPt>
          <c:dPt>
            <c:idx val="3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895-4488-A323-B9FA6674C171}"/>
              </c:ext>
            </c:extLst>
          </c:dPt>
          <c:dPt>
            <c:idx val="4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D895-4488-A323-B9FA6674C171}"/>
              </c:ext>
            </c:extLst>
          </c:dPt>
          <c:dPt>
            <c:idx val="5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895-4488-A323-B9FA6674C171}"/>
              </c:ext>
            </c:extLst>
          </c:dPt>
          <c:dPt>
            <c:idx val="6"/>
            <c:invertIfNegative val="0"/>
            <c:bubble3D val="0"/>
            <c:spPr>
              <a:solidFill>
                <a:srgbClr val="81D41A"/>
              </a:solidFill>
              <a:ln w="0">
                <a:solidFill>
                  <a:srgbClr val="81D41A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D895-4488-A323-B9FA6674C17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2-D895-4488-A323-B9FA6674C17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4-D895-4488-A323-B9FA6674C17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D895-4488-A323-B9FA6674C171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8-D895-4488-A323-B9FA6674C171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A-D895-4488-A323-B9FA6674C171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C-D895-4488-A323-B9FA6674C171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E-D895-4488-A323-B9FA6674C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Synthèse!$B$2:$J$2</c:f>
              <c:numCache>
                <c:formatCode>General</c:formatCode>
                <c:ptCount val="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</c:numCache>
            </c:numRef>
          </c:cat>
          <c:val>
            <c:numRef>
              <c:f>Synthèse!$C$6:$J$6</c:f>
              <c:numCache>
                <c:formatCode>#\ ##0.00\ [$€-40C];\-#\ ##0.00\ [$€-40C]</c:formatCode>
                <c:ptCount val="8"/>
                <c:pt idx="0">
                  <c:v>413387.78999999911</c:v>
                </c:pt>
                <c:pt idx="1">
                  <c:v>386636.63999999966</c:v>
                </c:pt>
                <c:pt idx="2">
                  <c:v>525578.72</c:v>
                </c:pt>
                <c:pt idx="3">
                  <c:v>-289179.17</c:v>
                </c:pt>
                <c:pt idx="4">
                  <c:v>196294.22</c:v>
                </c:pt>
                <c:pt idx="5">
                  <c:v>310878.28999999998</c:v>
                </c:pt>
                <c:pt idx="6">
                  <c:v>236212.06</c:v>
                </c:pt>
                <c:pt idx="7">
                  <c:v>137233.20000000001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95-4488-A323-B9FA6674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056722"/>
        <c:axId val="4496088"/>
      </c:barChart>
      <c:lineChart>
        <c:grouping val="standard"/>
        <c:varyColors val="0"/>
        <c:ser>
          <c:idx val="2"/>
          <c:order val="2"/>
          <c:tx>
            <c:strRef>
              <c:f>Synthèse!$A$4</c:f>
              <c:strCache>
                <c:ptCount val="1"/>
                <c:pt idx="0">
                  <c:v>EBE sans subventions d’exploitation</c:v>
                </c:pt>
              </c:strCache>
            </c:strRef>
          </c:tx>
          <c:spPr>
            <a:ln w="31680" cap="rnd">
              <a:solidFill>
                <a:srgbClr val="F10D0C"/>
              </a:solidFill>
              <a:round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D895-4488-A323-B9FA6674C17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D895-4488-A323-B9FA6674C17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D895-4488-A323-B9FA6674C17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3-D895-4488-A323-B9FA6674C1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4-D895-4488-A323-B9FA6674C171}"/>
              </c:ext>
            </c:extLst>
          </c:dPt>
          <c:dLbls>
            <c:dLbl>
              <c:idx val="1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0-D895-4488-A323-B9FA6674C17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1-D895-4488-A323-B9FA6674C171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2-D895-4488-A323-B9FA6674C171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3-D895-4488-A323-B9FA6674C171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lang="fr-FR"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4-D895-4488-A323-B9FA6674C1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Synthèse!$C$2:$J$2</c:f>
              <c:numCache>
                <c:formatCode>General</c:formatCode>
                <c:ptCount val="8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</c:numCache>
            </c:numRef>
          </c:cat>
          <c:val>
            <c:numRef>
              <c:f>Synthèse!$C$5:$J$5</c:f>
              <c:numCache>
                <c:formatCode>0.00\ %</c:formatCode>
                <c:ptCount val="8"/>
                <c:pt idx="0">
                  <c:v>0.15130649446185052</c:v>
                </c:pt>
                <c:pt idx="1">
                  <c:v>0.15854085509317484</c:v>
                </c:pt>
                <c:pt idx="2">
                  <c:v>8.6504808421946883E-2</c:v>
                </c:pt>
                <c:pt idx="3">
                  <c:v>-0.36560721586276507</c:v>
                </c:pt>
                <c:pt idx="4">
                  <c:v>0.15959848553116895</c:v>
                </c:pt>
                <c:pt idx="5">
                  <c:v>0.16924850248662601</c:v>
                </c:pt>
                <c:pt idx="6">
                  <c:v>0.17563652919696926</c:v>
                </c:pt>
                <c:pt idx="7">
                  <c:v>0.14573737025862818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895-4488-A323-B9FA6674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7624228"/>
        <c:axId val="5626768"/>
      </c:lineChart>
      <c:catAx>
        <c:axId val="50056722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4E3F4"/>
            </a:solidFill>
            <a:round/>
          </a:ln>
        </c:spPr>
        <c:txPr>
          <a:bodyPr/>
          <a:lstStyle/>
          <a:p>
            <a:pPr>
              <a:defRPr lang="fr-FR" sz="900" b="0" strike="noStrike" spc="-1">
                <a:solidFill>
                  <a:srgbClr val="1F497D"/>
                </a:solidFill>
                <a:latin typeface="Calibri"/>
              </a:defRPr>
            </a:pPr>
            <a:endParaRPr lang="fr-FR"/>
          </a:p>
        </c:txPr>
        <c:crossAx val="4496088"/>
        <c:crossesAt val="0"/>
        <c:auto val="1"/>
        <c:lblAlgn val="ctr"/>
        <c:lblOffset val="100"/>
        <c:noMultiLvlLbl val="0"/>
      </c:catAx>
      <c:valAx>
        <c:axId val="4496088"/>
        <c:scaling>
          <c:orientation val="minMax"/>
        </c:scaling>
        <c:delete val="0"/>
        <c:axPos val="r"/>
        <c:majorGridlines>
          <c:spPr>
            <a:ln w="9360">
              <a:solidFill>
                <a:srgbClr val="D4E3F4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fr-FR" sz="900" b="0" strike="noStrike" spc="-1">
                <a:solidFill>
                  <a:srgbClr val="1F497D"/>
                </a:solidFill>
                <a:latin typeface="Calibri"/>
              </a:defRPr>
            </a:pPr>
            <a:endParaRPr lang="fr-FR"/>
          </a:p>
        </c:txPr>
        <c:crossAx val="50056722"/>
        <c:crosses val="autoZero"/>
        <c:crossBetween val="between"/>
      </c:valAx>
      <c:catAx>
        <c:axId val="276242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26768"/>
        <c:crosses val="autoZero"/>
        <c:auto val="1"/>
        <c:lblAlgn val="ctr"/>
        <c:lblOffset val="100"/>
        <c:noMultiLvlLbl val="0"/>
      </c:catAx>
      <c:valAx>
        <c:axId val="5626768"/>
        <c:scaling>
          <c:orientation val="minMax"/>
          <c:min val="-0.4"/>
        </c:scaling>
        <c:delete val="0"/>
        <c:axPos val="r"/>
        <c:numFmt formatCode="0%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fr-FR" sz="900" b="0" strike="noStrike" spc="-1">
                <a:solidFill>
                  <a:srgbClr val="FF0000"/>
                </a:solidFill>
                <a:latin typeface="Calibri"/>
              </a:defRPr>
            </a:pPr>
            <a:endParaRPr lang="fr-FR"/>
          </a:p>
        </c:txPr>
        <c:crossAx val="27624228"/>
        <c:crosses val="max"/>
        <c:crossBetween val="between"/>
        <c:majorUnit val="0.1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lang="fr-FR" sz="900" b="0" strike="noStrike" spc="-1">
              <a:solidFill>
                <a:srgbClr val="1F497D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4E3F4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263160</xdr:colOff>
      <xdr:row>7</xdr:row>
      <xdr:rowOff>112680</xdr:rowOff>
    </xdr:from>
    <xdr:to>
      <xdr:col>7</xdr:col>
      <xdr:colOff>94440</xdr:colOff>
      <xdr:row>36</xdr:row>
      <xdr:rowOff>119520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76320</xdr:rowOff>
    </xdr:from>
    <xdr:to>
      <xdr:col>0</xdr:col>
      <xdr:colOff>1740600</xdr:colOff>
      <xdr:row>3</xdr:row>
      <xdr:rowOff>88920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76320"/>
          <a:ext cx="1664280" cy="498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76320</xdr:rowOff>
    </xdr:from>
    <xdr:to>
      <xdr:col>2</xdr:col>
      <xdr:colOff>311760</xdr:colOff>
      <xdr:row>3</xdr:row>
      <xdr:rowOff>88920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76320"/>
          <a:ext cx="1745640" cy="49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"/>
  <sheetViews>
    <sheetView tabSelected="1" zoomScaleNormal="100" workbookViewId="0">
      <selection activeCell="I23" sqref="I23"/>
    </sheetView>
  </sheetViews>
  <sheetFormatPr baseColWidth="10" defaultColWidth="10.7109375" defaultRowHeight="12.75" x14ac:dyDescent="0.2"/>
  <cols>
    <col min="1" max="2" width="20.42578125" customWidth="1"/>
    <col min="3" max="9" width="15.85546875" customWidth="1"/>
    <col min="10" max="10" width="16.85546875" customWidth="1"/>
  </cols>
  <sheetData>
    <row r="2" spans="1:11" x14ac:dyDescent="0.2">
      <c r="B2" s="7">
        <v>2024</v>
      </c>
      <c r="C2" s="7">
        <v>2023</v>
      </c>
      <c r="D2" s="7">
        <v>2022</v>
      </c>
      <c r="E2" s="7">
        <v>2021</v>
      </c>
      <c r="F2" s="7">
        <v>2020</v>
      </c>
      <c r="G2" s="7">
        <v>2019</v>
      </c>
      <c r="H2" s="7">
        <v>2018</v>
      </c>
      <c r="I2" s="7">
        <v>2017</v>
      </c>
      <c r="J2" s="7">
        <v>2016</v>
      </c>
    </row>
    <row r="3" spans="1:11" x14ac:dyDescent="0.2">
      <c r="A3" s="8" t="s">
        <v>0</v>
      </c>
      <c r="B3" s="9">
        <f>'Comptes de résultat'!H15</f>
        <v>4303360</v>
      </c>
      <c r="C3" s="9">
        <f>'Comptes de résultat'!I15</f>
        <v>3828064.8299999996</v>
      </c>
      <c r="D3" s="9">
        <f>'Comptes de résultat'!J15</f>
        <v>3360242</v>
      </c>
      <c r="E3" s="9">
        <v>2143775.0499999998</v>
      </c>
      <c r="F3" s="9">
        <v>726353.06</v>
      </c>
      <c r="G3" s="9">
        <v>2805881.45</v>
      </c>
      <c r="H3" s="9">
        <v>2702414.93</v>
      </c>
      <c r="I3" s="9">
        <v>2529477.4500000002</v>
      </c>
      <c r="J3" s="9">
        <v>2259493.2200000002</v>
      </c>
    </row>
    <row r="4" spans="1:11" ht="16.350000000000001" customHeight="1" x14ac:dyDescent="0.2">
      <c r="A4" s="6" t="s">
        <v>1</v>
      </c>
      <c r="B4" s="9">
        <f>'Comptes de résultat'!H15-'Comptes de résultat'!H25-'Comptes de résultat'!H26-'Comptes de résultat'!H27-'Comptes de résultat'!H28-'Comptes de résultat'!H29-'Comptes de résultat'!H30-'Comptes de résultat'!H31-'Comptes de résultat'!H32</f>
        <v>578593</v>
      </c>
      <c r="C4" s="9">
        <f>'Comptes de résultat'!I15-'Comptes de résultat'!I25-'Comptes de résultat'!I26-'Comptes de résultat'!I27-'Comptes de résultat'!I28-'Comptes de résultat'!I29-'Comptes de résultat'!I30-'Comptes de résultat'!I31-'Comptes de résultat'!I32</f>
        <v>589211.06999999972</v>
      </c>
      <c r="D4" s="9">
        <f>'Comptes de résultat'!J15-'Comptes de résultat'!J25-'Comptes de résultat'!J26-'Comptes de résultat'!J27-'Comptes de résultat'!J28-'Comptes de résultat'!J29-'Comptes de résultat'!J30-'Comptes de résultat'!J31-'Comptes de résultat'!J32</f>
        <v>550505.64</v>
      </c>
      <c r="E4" s="9">
        <f>'Comptes de résultat'!K15-'Comptes de résultat'!K25-'Comptes de résultat'!K26-'Comptes de résultat'!K27-'Comptes de résultat'!K28-'Comptes de résultat'!K29-'Comptes de résultat'!K30-'Comptes de résultat'!K31-'Comptes de résultat'!K32</f>
        <v>462254.84999999957</v>
      </c>
      <c r="F4" s="9">
        <f>'Comptes de résultat'!L15-'Comptes de résultat'!L25-'Comptes de résultat'!L26-'Comptes de résultat'!L27-'Comptes de résultat'!L28-'Comptes de résultat'!L29-'Comptes de résultat'!L30-'Comptes de résultat'!L31-'Comptes de résultat'!L32</f>
        <v>-226559.91999999998</v>
      </c>
      <c r="G4" s="9">
        <f>'Comptes de résultat'!M15-'Comptes de résultat'!M25-'Comptes de résultat'!M26-'Comptes de résultat'!M27-'Comptes de résultat'!M28-'Comptes de résultat'!M29-'Comptes de résultat'!M30-'Comptes de résultat'!M31-'Comptes de résultat'!M32</f>
        <v>469647.65000000043</v>
      </c>
      <c r="H4" s="9">
        <f>'Comptes de résultat'!N15-'Comptes de résultat'!N25-'Comptes de résultat'!N26-'Comptes de résultat'!N27-'Comptes de résultat'!N28-'Comptes de résultat'!N29-'Comptes de résultat'!N30-'Comptes de résultat'!N31-'Comptes de résultat'!N32</f>
        <v>462013.02000000031</v>
      </c>
      <c r="I4" s="9">
        <f>'Comptes de résultat'!O15-'Comptes de résultat'!O25-'Comptes de résultat'!O26-'Comptes de résultat'!O27-'Comptes de résultat'!O28-'Comptes de résultat'!O29-'Comptes de résultat'!O30-'Comptes de résultat'!O31-'Comptes de résultat'!O32</f>
        <v>451729.75000000035</v>
      </c>
      <c r="J4" s="9">
        <f>'Comptes de résultat'!P15-'Comptes de résultat'!P25-'Comptes de résultat'!P26-'Comptes de résultat'!P27-'Comptes de résultat'!P28-'Comptes de résultat'!P29-'Comptes de résultat'!P30-'Comptes de résultat'!P31-'Comptes de résultat'!P32</f>
        <v>330877.39</v>
      </c>
      <c r="K4" s="10"/>
    </row>
    <row r="5" spans="1:11" x14ac:dyDescent="0.2">
      <c r="A5" s="6"/>
      <c r="B5" s="11">
        <f>(B4-'Comptes de résultat'!H19)/B3</f>
        <v>0.13212768627305174</v>
      </c>
      <c r="C5" s="11">
        <f>(C4-'Comptes de résultat'!I19)/C3</f>
        <v>0.15130649446185052</v>
      </c>
      <c r="D5" s="11">
        <f>(D4-'Comptes de résultat'!J19)/D3</f>
        <v>0.15854085509317484</v>
      </c>
      <c r="E5" s="11">
        <f>(E4-'Comptes de résultat'!K19)/E3</f>
        <v>8.6504808421946883E-2</v>
      </c>
      <c r="F5" s="11">
        <f>(F4-'Comptes de résultat'!L19)/F3</f>
        <v>-0.36560721586276507</v>
      </c>
      <c r="G5" s="11">
        <f>(G4-'Comptes de résultat'!M19)/G3</f>
        <v>0.15959848553116895</v>
      </c>
      <c r="H5" s="11">
        <f>(H4-'Comptes de résultat'!N19)/H3</f>
        <v>0.16924850248662601</v>
      </c>
      <c r="I5" s="11">
        <f>(I4-'Comptes de résultat'!O19)/I3</f>
        <v>0.17563652919696926</v>
      </c>
      <c r="J5" s="11">
        <f>(J4-'Comptes de résultat'!P19)/J3</f>
        <v>0.14573737025862818</v>
      </c>
    </row>
    <row r="6" spans="1:11" ht="16.350000000000001" customHeight="1" x14ac:dyDescent="0.2">
      <c r="A6" s="6" t="s">
        <v>2</v>
      </c>
      <c r="B6" s="9">
        <f>'Comptes de résultat'!H83</f>
        <v>401135</v>
      </c>
      <c r="C6" s="9">
        <f>'Comptes de résultat'!I83</f>
        <v>413387.78999999911</v>
      </c>
      <c r="D6" s="9">
        <f>'Comptes de résultat'!J83</f>
        <v>386636.63999999966</v>
      </c>
      <c r="E6" s="9">
        <v>525578.72</v>
      </c>
      <c r="F6" s="9">
        <v>-289179.17</v>
      </c>
      <c r="G6" s="9">
        <v>196294.22</v>
      </c>
      <c r="H6" s="9">
        <v>310878.28999999998</v>
      </c>
      <c r="I6" s="9">
        <v>236212.06</v>
      </c>
      <c r="J6" s="9">
        <v>137233.20000000001</v>
      </c>
    </row>
    <row r="7" spans="1:11" x14ac:dyDescent="0.2">
      <c r="A7" s="6"/>
      <c r="B7" s="11">
        <f t="shared" ref="B7:J7" si="0">B6/B3</f>
        <v>9.3214372025580014E-2</v>
      </c>
      <c r="C7" s="11">
        <f t="shared" si="0"/>
        <v>0.10798871188396231</v>
      </c>
      <c r="D7" s="11">
        <f t="shared" si="0"/>
        <v>0.11506214135767592</v>
      </c>
      <c r="E7" s="11">
        <f t="shared" si="0"/>
        <v>0.24516505124919707</v>
      </c>
      <c r="F7" s="11">
        <f t="shared" si="0"/>
        <v>-0.39812480448557613</v>
      </c>
      <c r="G7" s="11">
        <f t="shared" si="0"/>
        <v>6.995813026954506E-2</v>
      </c>
      <c r="H7" s="11">
        <f t="shared" si="0"/>
        <v>0.11503721599110613</v>
      </c>
      <c r="I7" s="11">
        <f t="shared" si="0"/>
        <v>9.338373821043551E-2</v>
      </c>
      <c r="J7" s="11">
        <f t="shared" si="0"/>
        <v>6.0736274304908071E-2</v>
      </c>
    </row>
  </sheetData>
  <mergeCells count="2">
    <mergeCell ref="A4:A5"/>
    <mergeCell ref="A6:A7"/>
  </mergeCells>
  <pageMargins left="0.66944444444444495" right="0.66944444444444495" top="0.74791666666666701" bottom="0.74791666666666701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80"/>
  <sheetViews>
    <sheetView topLeftCell="A33" zoomScaleNormal="100" workbookViewId="0">
      <selection activeCell="B75" sqref="B75"/>
    </sheetView>
  </sheetViews>
  <sheetFormatPr baseColWidth="10" defaultColWidth="11.42578125" defaultRowHeight="12.75" x14ac:dyDescent="0.2"/>
  <cols>
    <col min="1" max="1" width="51.7109375" customWidth="1"/>
    <col min="2" max="10" width="13.5703125" style="12" customWidth="1"/>
  </cols>
  <sheetData>
    <row r="3" spans="1:10" s="13" customFormat="1" x14ac:dyDescent="0.2">
      <c r="A3"/>
      <c r="B3" s="12"/>
      <c r="C3" s="12"/>
      <c r="D3" s="12"/>
      <c r="E3" s="12"/>
      <c r="F3" s="12"/>
      <c r="G3" s="12"/>
      <c r="H3" s="12"/>
      <c r="I3" s="12"/>
      <c r="J3" s="12"/>
    </row>
    <row r="5" spans="1:10" ht="26.25" x14ac:dyDescent="0.2">
      <c r="A5" s="14" t="s">
        <v>3</v>
      </c>
      <c r="B5" s="15" t="s">
        <v>4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</row>
    <row r="6" spans="1:10" x14ac:dyDescent="0.2">
      <c r="A6" s="16" t="s">
        <v>12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">
      <c r="A7" s="18" t="s">
        <v>13</v>
      </c>
    </row>
    <row r="8" spans="1:10" x14ac:dyDescent="0.2">
      <c r="A8" s="19" t="s">
        <v>14</v>
      </c>
    </row>
    <row r="9" spans="1:10" x14ac:dyDescent="0.2">
      <c r="A9" s="20" t="s">
        <v>15</v>
      </c>
    </row>
    <row r="10" spans="1:10" x14ac:dyDescent="0.2">
      <c r="A10" s="20" t="s">
        <v>16</v>
      </c>
      <c r="B10" s="21">
        <v>9864</v>
      </c>
      <c r="C10" s="21">
        <v>16796</v>
      </c>
      <c r="D10" s="21">
        <v>19647</v>
      </c>
      <c r="E10" s="21">
        <v>39373</v>
      </c>
      <c r="F10" s="21">
        <v>66215</v>
      </c>
      <c r="G10" s="21">
        <v>84814</v>
      </c>
      <c r="H10" s="21">
        <v>105073</v>
      </c>
      <c r="I10" s="21">
        <v>82414</v>
      </c>
      <c r="J10" s="21">
        <v>83921</v>
      </c>
    </row>
    <row r="11" spans="1:10" x14ac:dyDescent="0.2">
      <c r="A11" s="20" t="s">
        <v>17</v>
      </c>
      <c r="B11" s="21">
        <v>2273</v>
      </c>
      <c r="C11" s="21">
        <v>2447</v>
      </c>
      <c r="D11" s="21">
        <v>9461</v>
      </c>
      <c r="E11" s="21">
        <v>4455</v>
      </c>
      <c r="F11" s="21">
        <v>5549</v>
      </c>
      <c r="G11" s="21">
        <v>4040</v>
      </c>
      <c r="H11" s="21">
        <v>6475</v>
      </c>
      <c r="I11" s="21">
        <v>6408</v>
      </c>
      <c r="J11" s="21">
        <v>6464</v>
      </c>
    </row>
    <row r="12" spans="1:10" x14ac:dyDescent="0.2">
      <c r="A12" s="20" t="s">
        <v>18</v>
      </c>
      <c r="B12" s="21">
        <v>180000</v>
      </c>
      <c r="C12" s="21">
        <v>180000</v>
      </c>
      <c r="D12" s="21">
        <v>180000</v>
      </c>
      <c r="E12" s="21">
        <v>180000</v>
      </c>
      <c r="F12" s="21">
        <v>180000</v>
      </c>
      <c r="G12" s="21">
        <v>180000</v>
      </c>
      <c r="H12" s="21">
        <v>180000</v>
      </c>
      <c r="I12" s="21">
        <v>180000</v>
      </c>
      <c r="J12" s="21">
        <v>180000</v>
      </c>
    </row>
    <row r="13" spans="1:10" ht="25.5" x14ac:dyDescent="0.2">
      <c r="A13" s="20" t="s">
        <v>19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">
      <c r="A14" s="19" t="s">
        <v>20</v>
      </c>
    </row>
    <row r="15" spans="1:10" x14ac:dyDescent="0.2">
      <c r="A15" s="20" t="s">
        <v>21</v>
      </c>
      <c r="B15" s="21">
        <v>910642</v>
      </c>
      <c r="C15" s="21">
        <v>911066</v>
      </c>
      <c r="D15" s="21">
        <v>916493</v>
      </c>
      <c r="E15" s="21">
        <v>894803</v>
      </c>
      <c r="F15" s="21">
        <v>899755</v>
      </c>
      <c r="G15" s="21">
        <v>887397</v>
      </c>
      <c r="H15" s="21">
        <v>889883</v>
      </c>
      <c r="I15" s="21">
        <v>22825</v>
      </c>
      <c r="J15" s="21">
        <v>25311</v>
      </c>
    </row>
    <row r="16" spans="1:10" x14ac:dyDescent="0.2">
      <c r="A16" s="20" t="s">
        <v>22</v>
      </c>
      <c r="B16" s="21">
        <v>502001</v>
      </c>
      <c r="C16" s="21">
        <v>560298</v>
      </c>
      <c r="D16" s="21">
        <v>608592</v>
      </c>
      <c r="E16" s="21">
        <v>645139</v>
      </c>
      <c r="F16" s="21">
        <v>701639</v>
      </c>
      <c r="G16" s="21">
        <v>758139</v>
      </c>
      <c r="H16" s="21">
        <v>354712</v>
      </c>
      <c r="I16" s="21">
        <v>381137</v>
      </c>
      <c r="J16" s="21">
        <v>384670</v>
      </c>
    </row>
    <row r="17" spans="1:10" x14ac:dyDescent="0.2">
      <c r="A17" s="20" t="s">
        <v>23</v>
      </c>
      <c r="B17" s="21">
        <v>23582</v>
      </c>
      <c r="C17" s="21">
        <v>14606</v>
      </c>
      <c r="D17" s="21">
        <v>20642</v>
      </c>
      <c r="E17" s="21">
        <v>12145</v>
      </c>
      <c r="F17" s="21">
        <v>24931</v>
      </c>
      <c r="G17" s="21">
        <v>40959</v>
      </c>
      <c r="H17" s="21">
        <v>59912</v>
      </c>
      <c r="I17" s="21">
        <v>80081</v>
      </c>
      <c r="J17" s="21">
        <v>99169</v>
      </c>
    </row>
    <row r="18" spans="1:10" x14ac:dyDescent="0.2">
      <c r="A18" s="20" t="s">
        <v>24</v>
      </c>
      <c r="B18" s="21">
        <v>67280</v>
      </c>
      <c r="C18" s="21">
        <v>62885</v>
      </c>
      <c r="D18" s="21">
        <v>69245</v>
      </c>
      <c r="E18" s="21">
        <v>50396</v>
      </c>
      <c r="F18" s="21">
        <v>74931</v>
      </c>
      <c r="G18" s="21">
        <v>97041.4</v>
      </c>
      <c r="H18" s="21">
        <v>21598</v>
      </c>
      <c r="I18" s="21">
        <v>15141</v>
      </c>
      <c r="J18" s="21">
        <v>14453</v>
      </c>
    </row>
    <row r="19" spans="1:10" x14ac:dyDescent="0.2">
      <c r="A19" s="20" t="s">
        <v>25</v>
      </c>
      <c r="B19" s="22"/>
      <c r="C19" s="22"/>
      <c r="D19" s="22"/>
      <c r="E19" s="22"/>
      <c r="F19" s="22"/>
      <c r="G19" s="22"/>
      <c r="H19" s="22">
        <v>292816</v>
      </c>
      <c r="I19" s="22">
        <v>18401</v>
      </c>
      <c r="J19" s="22"/>
    </row>
    <row r="20" spans="1:10" x14ac:dyDescent="0.2">
      <c r="A20" s="19" t="s">
        <v>26</v>
      </c>
    </row>
    <row r="21" spans="1:10" x14ac:dyDescent="0.2">
      <c r="A21" s="20" t="s">
        <v>27</v>
      </c>
    </row>
    <row r="22" spans="1:10" x14ac:dyDescent="0.2">
      <c r="A22" s="20" t="s">
        <v>28</v>
      </c>
      <c r="B22" s="21"/>
      <c r="C22" s="21"/>
      <c r="D22" s="21"/>
      <c r="E22" s="21"/>
    </row>
    <row r="23" spans="1:10" ht="25.5" x14ac:dyDescent="0.2">
      <c r="A23" s="20" t="s">
        <v>29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2">
      <c r="A24" s="20" t="s">
        <v>30</v>
      </c>
      <c r="B24" s="12">
        <v>615</v>
      </c>
      <c r="C24" s="12">
        <v>615</v>
      </c>
      <c r="D24" s="12">
        <v>615</v>
      </c>
      <c r="E24" s="12">
        <v>615</v>
      </c>
      <c r="F24" s="21">
        <v>615</v>
      </c>
      <c r="G24" s="21">
        <v>615.4</v>
      </c>
      <c r="H24" s="21">
        <v>615.4</v>
      </c>
      <c r="I24" s="21">
        <v>599</v>
      </c>
      <c r="J24" s="21">
        <v>599</v>
      </c>
    </row>
    <row r="25" spans="1:10" x14ac:dyDescent="0.2">
      <c r="A25" s="20" t="s">
        <v>31</v>
      </c>
    </row>
    <row r="26" spans="1:10" x14ac:dyDescent="0.2">
      <c r="A26" s="23" t="s">
        <v>32</v>
      </c>
      <c r="B26" s="24">
        <v>29557</v>
      </c>
      <c r="C26" s="24">
        <v>15437</v>
      </c>
      <c r="D26" s="24">
        <v>7993</v>
      </c>
      <c r="E26" s="24">
        <v>7993</v>
      </c>
      <c r="F26" s="24">
        <v>5000</v>
      </c>
      <c r="G26" s="24">
        <v>5000</v>
      </c>
      <c r="H26" s="24">
        <v>5000.3999999999996</v>
      </c>
      <c r="I26" s="24">
        <v>5000</v>
      </c>
      <c r="J26" s="24">
        <v>5000</v>
      </c>
    </row>
    <row r="27" spans="1:10" x14ac:dyDescent="0.2">
      <c r="A27" s="25" t="s">
        <v>33</v>
      </c>
      <c r="B27" s="26">
        <f t="shared" ref="B27:J27" si="0">SUM(B9:B26)</f>
        <v>1725814</v>
      </c>
      <c r="C27" s="26">
        <f t="shared" si="0"/>
        <v>1764150</v>
      </c>
      <c r="D27" s="26">
        <f t="shared" si="0"/>
        <v>1832688</v>
      </c>
      <c r="E27" s="26">
        <f t="shared" si="0"/>
        <v>1834919</v>
      </c>
      <c r="F27" s="26">
        <f t="shared" si="0"/>
        <v>1958635</v>
      </c>
      <c r="G27" s="26">
        <f t="shared" si="0"/>
        <v>2058005.7999999998</v>
      </c>
      <c r="H27" s="26">
        <f t="shared" si="0"/>
        <v>1916084.7999999998</v>
      </c>
      <c r="I27" s="26">
        <f t="shared" si="0"/>
        <v>792006</v>
      </c>
      <c r="J27" s="26">
        <f t="shared" si="0"/>
        <v>799587</v>
      </c>
    </row>
    <row r="28" spans="1:10" x14ac:dyDescent="0.2">
      <c r="A28" s="18" t="s">
        <v>34</v>
      </c>
    </row>
    <row r="29" spans="1:10" x14ac:dyDescent="0.2">
      <c r="A29" s="19" t="s">
        <v>35</v>
      </c>
    </row>
    <row r="30" spans="1:10" ht="51" x14ac:dyDescent="0.2">
      <c r="A30" s="20" t="s">
        <v>36</v>
      </c>
      <c r="B30" s="21"/>
      <c r="C30" s="21"/>
      <c r="D30" s="21"/>
      <c r="E30" s="21"/>
      <c r="F30" s="21"/>
      <c r="G30" s="21"/>
      <c r="H30" s="21"/>
      <c r="I30" s="21"/>
      <c r="J30" s="21"/>
    </row>
    <row r="31" spans="1:10" x14ac:dyDescent="0.2">
      <c r="A31" s="20" t="s">
        <v>37</v>
      </c>
      <c r="B31" s="21">
        <v>1920462</v>
      </c>
      <c r="C31" s="21">
        <v>1787370</v>
      </c>
      <c r="D31" s="21">
        <v>1455038</v>
      </c>
      <c r="E31" s="21">
        <v>1232050</v>
      </c>
      <c r="F31" s="21">
        <v>1914328</v>
      </c>
      <c r="G31" s="21">
        <v>802158</v>
      </c>
      <c r="H31" s="21">
        <v>709178</v>
      </c>
      <c r="I31" s="21">
        <v>621556</v>
      </c>
      <c r="J31" s="21">
        <v>720130</v>
      </c>
    </row>
    <row r="32" spans="1:10" x14ac:dyDescent="0.2">
      <c r="A32" s="19" t="s">
        <v>38</v>
      </c>
      <c r="B32" s="21">
        <v>7854</v>
      </c>
      <c r="C32" s="21">
        <v>36652</v>
      </c>
      <c r="D32" s="21">
        <v>42258</v>
      </c>
      <c r="E32" s="21">
        <v>33888</v>
      </c>
      <c r="F32" s="21">
        <v>621</v>
      </c>
      <c r="G32" s="21">
        <v>23882</v>
      </c>
      <c r="H32" s="21">
        <v>155856</v>
      </c>
      <c r="I32" s="21">
        <v>154310</v>
      </c>
      <c r="J32" s="21">
        <v>70836</v>
      </c>
    </row>
    <row r="33" spans="1:10" x14ac:dyDescent="0.2">
      <c r="A33" s="19" t="s">
        <v>39</v>
      </c>
    </row>
    <row r="34" spans="1:10" x14ac:dyDescent="0.2">
      <c r="A34" s="20" t="s">
        <v>40</v>
      </c>
      <c r="B34" s="21">
        <v>652736</v>
      </c>
      <c r="C34" s="21">
        <f>573600-47324</f>
        <v>526276</v>
      </c>
      <c r="D34" s="21">
        <v>625973</v>
      </c>
      <c r="E34" s="21">
        <v>408028</v>
      </c>
      <c r="F34" s="21">
        <v>176112</v>
      </c>
      <c r="G34" s="21">
        <v>283276</v>
      </c>
      <c r="H34" s="12">
        <v>265555</v>
      </c>
      <c r="I34" s="12">
        <v>259661</v>
      </c>
      <c r="J34" s="12">
        <v>211020</v>
      </c>
    </row>
    <row r="35" spans="1:10" x14ac:dyDescent="0.2">
      <c r="A35" s="20" t="s">
        <v>41</v>
      </c>
      <c r="B35" s="21">
        <v>47185</v>
      </c>
      <c r="C35" s="21">
        <v>26670</v>
      </c>
      <c r="D35" s="21">
        <v>16857</v>
      </c>
      <c r="E35" s="21">
        <v>5585</v>
      </c>
      <c r="F35" s="21">
        <v>66602</v>
      </c>
      <c r="G35" s="21">
        <v>55536</v>
      </c>
      <c r="H35" s="21">
        <v>43123</v>
      </c>
      <c r="I35" s="21">
        <v>9663</v>
      </c>
      <c r="J35" s="21">
        <v>14122</v>
      </c>
    </row>
    <row r="36" spans="1:10" x14ac:dyDescent="0.2">
      <c r="A36" s="20" t="s">
        <v>42</v>
      </c>
    </row>
    <row r="37" spans="1:10" x14ac:dyDescent="0.2">
      <c r="A37" s="19" t="s">
        <v>43</v>
      </c>
    </row>
    <row r="38" spans="1:10" x14ac:dyDescent="0.2">
      <c r="A38" s="20" t="s">
        <v>44</v>
      </c>
      <c r="B38" s="22"/>
      <c r="C38" s="22"/>
      <c r="D38" s="22"/>
      <c r="E38" s="22"/>
      <c r="F38" s="22"/>
      <c r="G38" s="22"/>
      <c r="H38" s="22"/>
      <c r="I38" s="22"/>
      <c r="J38" s="22"/>
    </row>
    <row r="39" spans="1:10" s="13" customFormat="1" x14ac:dyDescent="0.2">
      <c r="A39" s="19" t="s">
        <v>45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3" customFormat="1" x14ac:dyDescent="0.2">
      <c r="A40" s="19" t="s">
        <v>46</v>
      </c>
      <c r="B40" s="21">
        <v>192354</v>
      </c>
      <c r="C40" s="21">
        <v>262943</v>
      </c>
      <c r="D40" s="21">
        <v>548751</v>
      </c>
      <c r="E40" s="21">
        <v>828426</v>
      </c>
      <c r="F40" s="21">
        <v>548182</v>
      </c>
      <c r="G40" s="21">
        <v>26658</v>
      </c>
      <c r="H40" s="21">
        <v>40242</v>
      </c>
      <c r="I40" s="21">
        <v>821</v>
      </c>
      <c r="J40" s="21">
        <v>2737</v>
      </c>
    </row>
    <row r="41" spans="1:10" s="13" customFormat="1" x14ac:dyDescent="0.2">
      <c r="A41" s="27" t="s">
        <v>47</v>
      </c>
      <c r="B41" s="24">
        <v>709887</v>
      </c>
      <c r="C41" s="24">
        <v>3271</v>
      </c>
      <c r="D41" s="24">
        <v>6055</v>
      </c>
      <c r="E41" s="24">
        <v>17912</v>
      </c>
      <c r="F41" s="24">
        <v>17956</v>
      </c>
      <c r="G41" s="24">
        <v>35564</v>
      </c>
      <c r="H41" s="24">
        <v>11527</v>
      </c>
      <c r="I41" s="24">
        <v>49173</v>
      </c>
      <c r="J41" s="24">
        <v>54759</v>
      </c>
    </row>
    <row r="42" spans="1:10" s="13" customFormat="1" x14ac:dyDescent="0.2">
      <c r="A42" s="25" t="s">
        <v>48</v>
      </c>
      <c r="B42" s="26">
        <f t="shared" ref="B42:J42" si="1">SUM(B29:B41)</f>
        <v>3530478</v>
      </c>
      <c r="C42" s="26">
        <f t="shared" si="1"/>
        <v>2643182</v>
      </c>
      <c r="D42" s="26">
        <f t="shared" si="1"/>
        <v>2694932</v>
      </c>
      <c r="E42" s="26">
        <f t="shared" si="1"/>
        <v>2525889</v>
      </c>
      <c r="F42" s="26">
        <f t="shared" si="1"/>
        <v>2723801</v>
      </c>
      <c r="G42" s="26">
        <f t="shared" si="1"/>
        <v>1227074</v>
      </c>
      <c r="H42" s="26">
        <f t="shared" si="1"/>
        <v>1225481</v>
      </c>
      <c r="I42" s="26">
        <f t="shared" si="1"/>
        <v>1095184</v>
      </c>
      <c r="J42" s="26">
        <f t="shared" si="1"/>
        <v>1073604</v>
      </c>
    </row>
    <row r="43" spans="1:10" s="13" customFormat="1" x14ac:dyDescent="0.2">
      <c r="A43"/>
      <c r="B43" s="12"/>
      <c r="C43" s="12"/>
      <c r="D43" s="12"/>
      <c r="E43" s="12"/>
      <c r="F43" s="12"/>
      <c r="G43" s="12"/>
      <c r="H43" s="12"/>
      <c r="I43" s="12"/>
      <c r="J43" s="12"/>
    </row>
    <row r="44" spans="1:10" ht="38.25" x14ac:dyDescent="0.2">
      <c r="A44" s="23" t="s">
        <v>49</v>
      </c>
    </row>
    <row r="45" spans="1:10" ht="11.25" customHeight="1" x14ac:dyDescent="0.2">
      <c r="A45" s="28" t="s">
        <v>50</v>
      </c>
      <c r="B45" s="26">
        <f t="shared" ref="B45" si="2">B42+B27</f>
        <v>5256292</v>
      </c>
      <c r="C45" s="26">
        <f t="shared" ref="C45:J45" si="3">C42+C27</f>
        <v>4407332</v>
      </c>
      <c r="D45" s="26">
        <f t="shared" si="3"/>
        <v>4527620</v>
      </c>
      <c r="E45" s="26">
        <f t="shared" si="3"/>
        <v>4360808</v>
      </c>
      <c r="F45" s="26">
        <f t="shared" si="3"/>
        <v>4682436</v>
      </c>
      <c r="G45" s="26">
        <f t="shared" si="3"/>
        <v>3285079.8</v>
      </c>
      <c r="H45" s="26">
        <f t="shared" si="3"/>
        <v>3141565.8</v>
      </c>
      <c r="I45" s="26">
        <f t="shared" si="3"/>
        <v>1887190</v>
      </c>
      <c r="J45" s="26">
        <f t="shared" si="3"/>
        <v>1873191</v>
      </c>
    </row>
    <row r="46" spans="1:10" ht="11.25" customHeight="1" x14ac:dyDescent="0.2">
      <c r="A46" s="18"/>
      <c r="B46" s="21"/>
      <c r="C46" s="21"/>
      <c r="D46" s="21"/>
      <c r="E46" s="21"/>
      <c r="F46" s="21"/>
      <c r="G46" s="21"/>
      <c r="H46" s="21"/>
      <c r="I46" s="21"/>
      <c r="J46" s="21"/>
    </row>
    <row r="47" spans="1:10" ht="26.25" customHeight="1" x14ac:dyDescent="0.2">
      <c r="A47" s="14" t="s">
        <v>51</v>
      </c>
      <c r="B47" s="15" t="s">
        <v>4</v>
      </c>
      <c r="C47" s="15" t="s">
        <v>4</v>
      </c>
      <c r="D47" s="15" t="s">
        <v>5</v>
      </c>
      <c r="E47" s="15" t="s">
        <v>6</v>
      </c>
      <c r="F47" s="15" t="s">
        <v>7</v>
      </c>
      <c r="G47" s="15" t="s">
        <v>8</v>
      </c>
      <c r="H47" s="15" t="s">
        <v>9</v>
      </c>
      <c r="I47" s="15" t="s">
        <v>10</v>
      </c>
      <c r="J47" s="15" t="s">
        <v>11</v>
      </c>
    </row>
    <row r="48" spans="1:10" x14ac:dyDescent="0.2">
      <c r="A48" s="29" t="s">
        <v>52</v>
      </c>
      <c r="B48" s="21"/>
      <c r="C48" s="21"/>
      <c r="D48" s="21"/>
      <c r="E48" s="15"/>
      <c r="F48" s="15"/>
      <c r="G48" s="15"/>
      <c r="H48" s="15"/>
      <c r="I48" s="15"/>
      <c r="J48" s="15"/>
    </row>
    <row r="49" spans="1:10" ht="15" customHeight="1" x14ac:dyDescent="0.2">
      <c r="A49" s="20" t="s">
        <v>53</v>
      </c>
      <c r="B49" s="21">
        <v>200000</v>
      </c>
      <c r="C49" s="21">
        <v>200000</v>
      </c>
      <c r="D49" s="21">
        <v>200000</v>
      </c>
      <c r="E49" s="21">
        <v>200000</v>
      </c>
      <c r="F49" s="21">
        <v>200000</v>
      </c>
      <c r="G49" s="21">
        <v>200000</v>
      </c>
      <c r="H49" s="21">
        <v>200000</v>
      </c>
      <c r="I49" s="21">
        <v>200000</v>
      </c>
      <c r="J49" s="21">
        <v>200000</v>
      </c>
    </row>
    <row r="50" spans="1:10" ht="25.5" x14ac:dyDescent="0.2">
      <c r="A50" s="20" t="s">
        <v>54</v>
      </c>
      <c r="B50" s="21"/>
      <c r="C50" s="21"/>
      <c r="D50" s="21"/>
      <c r="E50" s="21"/>
    </row>
    <row r="51" spans="1:10" x14ac:dyDescent="0.2">
      <c r="A51" s="20" t="s">
        <v>55</v>
      </c>
      <c r="B51" s="21"/>
      <c r="C51" s="21"/>
      <c r="D51" s="21"/>
      <c r="E51" s="21"/>
    </row>
    <row r="52" spans="1:10" x14ac:dyDescent="0.2">
      <c r="A52" s="20" t="s">
        <v>56</v>
      </c>
      <c r="B52" s="21">
        <v>20000</v>
      </c>
      <c r="C52" s="21">
        <v>20000</v>
      </c>
      <c r="D52" s="21">
        <v>20000</v>
      </c>
      <c r="E52" s="21">
        <v>20000</v>
      </c>
      <c r="F52" s="21">
        <v>20000</v>
      </c>
      <c r="G52" s="21">
        <v>20000</v>
      </c>
      <c r="H52" s="21">
        <v>20000</v>
      </c>
      <c r="I52" s="21">
        <v>20000</v>
      </c>
      <c r="J52" s="21">
        <v>20000</v>
      </c>
    </row>
    <row r="53" spans="1:10" ht="25.5" x14ac:dyDescent="0.2">
      <c r="A53" s="20" t="s">
        <v>57</v>
      </c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2">
      <c r="A54" s="20" t="s">
        <v>58</v>
      </c>
      <c r="B54" s="30">
        <v>2204866</v>
      </c>
      <c r="C54" s="30">
        <v>1822061</v>
      </c>
      <c r="D54" s="30">
        <v>1434542</v>
      </c>
      <c r="E54" s="30">
        <v>900000</v>
      </c>
      <c r="F54" s="21">
        <v>900000</v>
      </c>
      <c r="G54" s="21">
        <v>900000</v>
      </c>
      <c r="H54" s="21">
        <v>650000</v>
      </c>
      <c r="I54" s="21">
        <v>450000</v>
      </c>
      <c r="J54" s="21">
        <v>300000</v>
      </c>
    </row>
    <row r="55" spans="1:10" x14ac:dyDescent="0.2">
      <c r="A55" s="20" t="s">
        <v>59</v>
      </c>
      <c r="B55" s="30"/>
      <c r="C55" s="30"/>
      <c r="D55" s="30"/>
      <c r="E55" s="30">
        <v>8297</v>
      </c>
      <c r="F55" s="21">
        <v>297476</v>
      </c>
      <c r="G55" s="21">
        <v>101181</v>
      </c>
      <c r="H55" s="21">
        <v>60303</v>
      </c>
      <c r="I55" s="21">
        <v>44091</v>
      </c>
      <c r="J55" s="21">
        <v>76858</v>
      </c>
    </row>
    <row r="56" spans="1:10" x14ac:dyDescent="0.2">
      <c r="A56" s="19" t="s">
        <v>60</v>
      </c>
      <c r="B56" s="30">
        <v>401135</v>
      </c>
      <c r="C56" s="30">
        <v>399948</v>
      </c>
      <c r="D56" s="30">
        <v>400376</v>
      </c>
      <c r="E56" s="30">
        <v>526245</v>
      </c>
      <c r="F56" s="21">
        <v>-289179</v>
      </c>
      <c r="G56" s="21">
        <v>196294</v>
      </c>
      <c r="H56" s="21">
        <v>310878</v>
      </c>
      <c r="I56" s="21">
        <v>236212</v>
      </c>
      <c r="J56" s="21">
        <v>137233</v>
      </c>
    </row>
    <row r="57" spans="1:10" x14ac:dyDescent="0.2">
      <c r="A57" s="20" t="s">
        <v>61</v>
      </c>
      <c r="B57" s="30">
        <v>111322</v>
      </c>
      <c r="C57" s="30">
        <v>125302</v>
      </c>
      <c r="D57" s="30">
        <v>140456</v>
      </c>
      <c r="E57" s="30">
        <v>145605</v>
      </c>
      <c r="F57" s="21">
        <v>132663</v>
      </c>
      <c r="G57" s="21">
        <v>148086</v>
      </c>
      <c r="H57" s="21">
        <v>31208</v>
      </c>
      <c r="I57" s="21">
        <v>97320</v>
      </c>
      <c r="J57" s="21">
        <v>40791</v>
      </c>
    </row>
    <row r="58" spans="1:10" x14ac:dyDescent="0.2">
      <c r="A58" s="23" t="s">
        <v>62</v>
      </c>
      <c r="B58" s="31"/>
      <c r="C58" s="31"/>
      <c r="D58" s="31"/>
      <c r="E58" s="31"/>
    </row>
    <row r="59" spans="1:10" x14ac:dyDescent="0.2">
      <c r="A59" s="26" t="s">
        <v>33</v>
      </c>
      <c r="B59" s="26">
        <f t="shared" ref="B59:J59" si="4">SUM(B49:B58)</f>
        <v>2937323</v>
      </c>
      <c r="C59" s="26">
        <f t="shared" si="4"/>
        <v>2567311</v>
      </c>
      <c r="D59" s="26">
        <f t="shared" si="4"/>
        <v>2195374</v>
      </c>
      <c r="E59" s="26">
        <f t="shared" si="4"/>
        <v>1800147</v>
      </c>
      <c r="F59" s="26">
        <f t="shared" si="4"/>
        <v>1260960</v>
      </c>
      <c r="G59" s="26">
        <f t="shared" si="4"/>
        <v>1565561</v>
      </c>
      <c r="H59" s="26">
        <f t="shared" si="4"/>
        <v>1272389</v>
      </c>
      <c r="I59" s="26">
        <f t="shared" si="4"/>
        <v>1047623</v>
      </c>
      <c r="J59" s="26">
        <f t="shared" si="4"/>
        <v>774882</v>
      </c>
    </row>
    <row r="60" spans="1:10" x14ac:dyDescent="0.2">
      <c r="A60" s="18" t="s">
        <v>63</v>
      </c>
    </row>
    <row r="61" spans="1:10" ht="38.25" x14ac:dyDescent="0.2">
      <c r="A61" s="23" t="s">
        <v>64</v>
      </c>
      <c r="B61" s="24"/>
      <c r="C61" s="24"/>
      <c r="D61" s="24"/>
      <c r="E61" s="24"/>
    </row>
    <row r="62" spans="1:10" x14ac:dyDescent="0.2">
      <c r="A62" s="26" t="s">
        <v>65</v>
      </c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">
      <c r="A63" s="18" t="s">
        <v>66</v>
      </c>
    </row>
    <row r="64" spans="1:10" x14ac:dyDescent="0.2">
      <c r="A64" s="23" t="s">
        <v>67</v>
      </c>
      <c r="B64" s="33"/>
      <c r="C64" s="33"/>
      <c r="D64" s="33"/>
      <c r="E64" s="33"/>
    </row>
    <row r="65" spans="1:10" x14ac:dyDescent="0.2">
      <c r="A65" s="26" t="s">
        <v>48</v>
      </c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">
      <c r="A66" s="18" t="s">
        <v>68</v>
      </c>
    </row>
    <row r="67" spans="1:10" ht="25.5" x14ac:dyDescent="0.2">
      <c r="A67" s="20" t="s">
        <v>69</v>
      </c>
      <c r="B67" s="22"/>
      <c r="C67" s="22"/>
      <c r="D67" s="22"/>
      <c r="E67" s="22"/>
    </row>
    <row r="68" spans="1:10" x14ac:dyDescent="0.2">
      <c r="A68" s="20" t="s">
        <v>70</v>
      </c>
      <c r="B68" s="21">
        <v>1388394</v>
      </c>
      <c r="C68" s="21">
        <v>1688613</v>
      </c>
      <c r="D68" s="21">
        <v>2116541</v>
      </c>
      <c r="E68" s="21">
        <v>2358680</v>
      </c>
      <c r="F68" s="21">
        <v>3282232</v>
      </c>
      <c r="G68" s="21">
        <v>1476346</v>
      </c>
      <c r="H68" s="21">
        <v>1606421</v>
      </c>
      <c r="I68" s="21">
        <v>440332</v>
      </c>
      <c r="J68" s="21">
        <v>735794</v>
      </c>
    </row>
    <row r="69" spans="1:10" x14ac:dyDescent="0.2">
      <c r="A69" s="20" t="s">
        <v>71</v>
      </c>
      <c r="B69" s="21"/>
      <c r="C69" s="21"/>
      <c r="D69" s="21"/>
      <c r="E69" s="21">
        <v>9439</v>
      </c>
      <c r="F69" s="21">
        <v>27011</v>
      </c>
      <c r="G69" s="21">
        <v>54766</v>
      </c>
      <c r="H69" s="21">
        <v>88878</v>
      </c>
      <c r="I69" s="21">
        <v>163872</v>
      </c>
      <c r="J69" s="21">
        <v>187951</v>
      </c>
    </row>
    <row r="70" spans="1:10" x14ac:dyDescent="0.2">
      <c r="A70" s="20" t="s">
        <v>72</v>
      </c>
      <c r="B70" s="21"/>
      <c r="C70" s="21"/>
      <c r="D70" s="21">
        <v>16553</v>
      </c>
      <c r="E70" s="21">
        <v>7184</v>
      </c>
      <c r="G70" s="12">
        <v>7001</v>
      </c>
      <c r="H70" s="12">
        <v>11023</v>
      </c>
      <c r="I70" s="12">
        <v>10727</v>
      </c>
      <c r="J70" s="12">
        <v>8168</v>
      </c>
    </row>
    <row r="71" spans="1:10" x14ac:dyDescent="0.2">
      <c r="A71" s="20" t="s">
        <v>73</v>
      </c>
      <c r="B71" s="21">
        <v>768326</v>
      </c>
      <c r="C71" s="21">
        <v>36458</v>
      </c>
      <c r="D71" s="21">
        <v>56597</v>
      </c>
      <c r="E71" s="21">
        <v>40538</v>
      </c>
      <c r="F71" s="21">
        <v>24308</v>
      </c>
      <c r="G71" s="21">
        <v>72578</v>
      </c>
      <c r="H71" s="21">
        <v>57280</v>
      </c>
      <c r="I71" s="21">
        <v>101956</v>
      </c>
      <c r="J71" s="21">
        <v>85007</v>
      </c>
    </row>
    <row r="72" spans="1:10" x14ac:dyDescent="0.2">
      <c r="A72" s="20" t="s">
        <v>74</v>
      </c>
      <c r="B72" s="21">
        <v>135281</v>
      </c>
      <c r="C72" s="21">
        <v>114949</v>
      </c>
      <c r="D72" s="21">
        <v>136222</v>
      </c>
      <c r="E72" s="21">
        <v>128216</v>
      </c>
      <c r="F72" s="21">
        <v>50815</v>
      </c>
      <c r="G72" s="21">
        <v>106989</v>
      </c>
      <c r="H72" s="21">
        <v>89762</v>
      </c>
      <c r="I72" s="21">
        <v>90982</v>
      </c>
      <c r="J72" s="21">
        <v>74046</v>
      </c>
    </row>
    <row r="73" spans="1:10" s="13" customFormat="1" x14ac:dyDescent="0.2">
      <c r="A73" s="20" t="s">
        <v>75</v>
      </c>
      <c r="B73" s="12"/>
      <c r="C73" s="12"/>
      <c r="D73" s="12"/>
      <c r="E73" s="12"/>
      <c r="F73" s="12"/>
      <c r="G73" s="12"/>
      <c r="H73" s="12">
        <v>8347</v>
      </c>
      <c r="I73" s="12">
        <v>23950</v>
      </c>
      <c r="J73" s="12"/>
    </row>
    <row r="74" spans="1:10" s="13" customFormat="1" x14ac:dyDescent="0.2">
      <c r="A74" s="20" t="s">
        <v>76</v>
      </c>
      <c r="B74" s="21">
        <v>26968</v>
      </c>
      <c r="C74" s="21"/>
      <c r="D74" s="21">
        <v>4984</v>
      </c>
      <c r="E74" s="21">
        <v>950</v>
      </c>
      <c r="F74" s="21">
        <v>8744</v>
      </c>
      <c r="G74" s="21">
        <v>18037</v>
      </c>
      <c r="H74" s="21">
        <v>7465</v>
      </c>
      <c r="I74" s="21">
        <v>7748</v>
      </c>
      <c r="J74" s="21">
        <v>7343</v>
      </c>
    </row>
    <row r="75" spans="1:10" x14ac:dyDescent="0.2">
      <c r="A75" s="20" t="s">
        <v>77</v>
      </c>
    </row>
    <row r="76" spans="1:10" x14ac:dyDescent="0.2">
      <c r="A76" s="23" t="s">
        <v>78</v>
      </c>
      <c r="B76" s="24"/>
      <c r="C76" s="24"/>
      <c r="D76" s="24">
        <v>1350</v>
      </c>
      <c r="E76" s="24">
        <v>15654</v>
      </c>
      <c r="F76" s="24">
        <v>28365</v>
      </c>
      <c r="G76" s="24"/>
      <c r="H76" s="24"/>
      <c r="I76" s="24"/>
      <c r="J76" s="24"/>
    </row>
    <row r="77" spans="1:10" x14ac:dyDescent="0.2">
      <c r="A77" s="26" t="s">
        <v>79</v>
      </c>
      <c r="B77" s="26">
        <f t="shared" ref="B77:J77" si="5">SUM(B68:B76)</f>
        <v>2318969</v>
      </c>
      <c r="C77" s="26">
        <f t="shared" si="5"/>
        <v>1840020</v>
      </c>
      <c r="D77" s="26">
        <f t="shared" si="5"/>
        <v>2332247</v>
      </c>
      <c r="E77" s="26">
        <f t="shared" si="5"/>
        <v>2560661</v>
      </c>
      <c r="F77" s="26">
        <f t="shared" si="5"/>
        <v>3421475</v>
      </c>
      <c r="G77" s="26">
        <f t="shared" si="5"/>
        <v>1735717</v>
      </c>
      <c r="H77" s="26">
        <f t="shared" si="5"/>
        <v>1869176</v>
      </c>
      <c r="I77" s="26">
        <f t="shared" si="5"/>
        <v>839567</v>
      </c>
      <c r="J77" s="26">
        <f t="shared" si="5"/>
        <v>1098309</v>
      </c>
    </row>
    <row r="78" spans="1:10" x14ac:dyDescent="0.2">
      <c r="A78" s="23" t="s">
        <v>80</v>
      </c>
      <c r="B78" s="31"/>
      <c r="C78" s="31"/>
      <c r="D78" s="31"/>
      <c r="E78" s="31"/>
    </row>
    <row r="79" spans="1:10" ht="12" customHeight="1" x14ac:dyDescent="0.2">
      <c r="A79" s="28" t="s">
        <v>81</v>
      </c>
      <c r="B79" s="26">
        <f t="shared" ref="B79" si="6">B59+B62+B65+B77</f>
        <v>5256292</v>
      </c>
      <c r="C79" s="26">
        <f t="shared" ref="C79:J79" si="7">C59+C62+C65+C77</f>
        <v>4407331</v>
      </c>
      <c r="D79" s="26">
        <f t="shared" si="7"/>
        <v>4527621</v>
      </c>
      <c r="E79" s="26">
        <f t="shared" si="7"/>
        <v>4360808</v>
      </c>
      <c r="F79" s="26">
        <f t="shared" si="7"/>
        <v>4682435</v>
      </c>
      <c r="G79" s="26">
        <f t="shared" si="7"/>
        <v>3301278</v>
      </c>
      <c r="H79" s="26">
        <f t="shared" si="7"/>
        <v>3141565</v>
      </c>
      <c r="I79" s="26">
        <f t="shared" si="7"/>
        <v>1887190</v>
      </c>
      <c r="J79" s="26">
        <f t="shared" si="7"/>
        <v>1873191</v>
      </c>
    </row>
    <row r="80" spans="1:10" ht="9.75" customHeight="1" x14ac:dyDescent="0.2">
      <c r="A80" s="34" t="s">
        <v>82</v>
      </c>
      <c r="B80" s="21"/>
      <c r="C80" s="21"/>
      <c r="D80" s="21"/>
      <c r="E80" s="21"/>
      <c r="F80" s="21">
        <v>246357</v>
      </c>
      <c r="G80" s="21">
        <v>33</v>
      </c>
      <c r="H80" s="21">
        <v>1260</v>
      </c>
      <c r="I80" s="21">
        <v>10155</v>
      </c>
      <c r="J80" s="21"/>
    </row>
  </sheetData>
  <pageMargins left="0.25" right="0.25" top="0.75" bottom="0.75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4"/>
  <sheetViews>
    <sheetView zoomScaleNormal="100" workbookViewId="0">
      <selection activeCell="H11" sqref="H11"/>
    </sheetView>
  </sheetViews>
  <sheetFormatPr baseColWidth="10" defaultColWidth="10.7109375" defaultRowHeight="12.75" x14ac:dyDescent="0.2"/>
  <cols>
    <col min="8" max="16" width="13.5703125" customWidth="1"/>
    <col min="16381" max="16384" width="11.5703125" customWidth="1"/>
  </cols>
  <sheetData>
    <row r="2" spans="1:16" x14ac:dyDescent="0.2">
      <c r="C2" s="35"/>
    </row>
    <row r="4" spans="1:16" ht="26.25" x14ac:dyDescent="0.4">
      <c r="D4" s="5" t="s">
        <v>83</v>
      </c>
      <c r="E4" s="5"/>
      <c r="F4" s="5"/>
      <c r="G4" s="5"/>
    </row>
    <row r="5" spans="1:16" x14ac:dyDescent="0.2">
      <c r="D5" s="4" t="s">
        <v>84</v>
      </c>
      <c r="E5" s="4"/>
      <c r="F5" s="4"/>
      <c r="G5" s="4"/>
    </row>
    <row r="7" spans="1:16" ht="22.5" customHeight="1" x14ac:dyDescent="0.2">
      <c r="G7" s="36" t="s">
        <v>85</v>
      </c>
      <c r="H7" s="37" t="s">
        <v>155</v>
      </c>
      <c r="I7" s="37" t="s">
        <v>86</v>
      </c>
      <c r="J7" s="37" t="s">
        <v>87</v>
      </c>
      <c r="K7" s="37" t="s">
        <v>88</v>
      </c>
      <c r="L7" s="37" t="s">
        <v>89</v>
      </c>
      <c r="M7" s="38" t="s">
        <v>90</v>
      </c>
      <c r="N7" s="38" t="s">
        <v>91</v>
      </c>
      <c r="O7" s="38" t="s">
        <v>92</v>
      </c>
      <c r="P7" s="38" t="s">
        <v>93</v>
      </c>
    </row>
    <row r="8" spans="1:16" x14ac:dyDescent="0.2">
      <c r="A8" s="39"/>
      <c r="B8" s="39"/>
      <c r="C8" s="39"/>
      <c r="D8" s="39"/>
      <c r="E8" s="39"/>
      <c r="F8" s="39"/>
      <c r="G8" s="39"/>
      <c r="H8" s="40"/>
      <c r="I8" s="40"/>
      <c r="J8" s="40"/>
      <c r="K8" s="40"/>
      <c r="L8" s="40"/>
    </row>
    <row r="9" spans="1:16" ht="12.75" customHeight="1" x14ac:dyDescent="0.2">
      <c r="A9" s="3"/>
      <c r="B9" s="3"/>
      <c r="C9" s="3"/>
      <c r="D9" s="3"/>
      <c r="E9" s="3"/>
      <c r="F9" s="41"/>
      <c r="G9" s="42"/>
      <c r="H9" s="43"/>
      <c r="I9" s="43"/>
      <c r="J9" s="43"/>
      <c r="K9" s="43"/>
      <c r="L9" s="44"/>
      <c r="M9" s="44"/>
      <c r="N9" s="44"/>
      <c r="O9" s="44"/>
      <c r="P9" s="44"/>
    </row>
    <row r="10" spans="1:16" ht="7.5" customHeight="1" x14ac:dyDescent="0.2">
      <c r="A10" s="2" t="s">
        <v>94</v>
      </c>
      <c r="B10" s="45"/>
      <c r="C10" s="45"/>
      <c r="D10" s="45"/>
      <c r="E10" s="45"/>
      <c r="F10" s="45"/>
      <c r="G10" s="46"/>
      <c r="H10" s="47"/>
      <c r="I10" s="47"/>
      <c r="J10" s="47"/>
      <c r="K10" s="47"/>
      <c r="L10" s="48"/>
      <c r="M10" s="48"/>
      <c r="N10" s="48"/>
      <c r="O10" s="48"/>
      <c r="P10" s="48"/>
    </row>
    <row r="11" spans="1:16" x14ac:dyDescent="0.2">
      <c r="A11" s="2"/>
      <c r="B11" s="49" t="s">
        <v>95</v>
      </c>
      <c r="C11" s="49"/>
      <c r="D11" s="49"/>
      <c r="E11" s="49"/>
      <c r="F11" s="50"/>
      <c r="G11" s="51"/>
      <c r="H11" s="52">
        <v>3819564</v>
      </c>
      <c r="I11" s="52">
        <v>3369161.21</v>
      </c>
      <c r="J11" s="52">
        <f>3000337+57631</f>
        <v>3057968</v>
      </c>
      <c r="K11" s="52">
        <v>1973785.77</v>
      </c>
      <c r="L11" s="53">
        <v>643204.35</v>
      </c>
      <c r="M11" s="53">
        <v>2573851.0699999998</v>
      </c>
      <c r="N11" s="53">
        <v>2495001.98</v>
      </c>
      <c r="O11" s="53">
        <v>2337855.84</v>
      </c>
      <c r="P11" s="53">
        <v>2081072.55</v>
      </c>
    </row>
    <row r="12" spans="1:16" x14ac:dyDescent="0.2">
      <c r="A12" s="2"/>
      <c r="B12" s="54" t="s">
        <v>96</v>
      </c>
      <c r="C12" s="54"/>
      <c r="D12" s="49" t="s">
        <v>97</v>
      </c>
      <c r="E12" s="55"/>
      <c r="F12" s="50"/>
      <c r="G12" s="49"/>
      <c r="H12" s="52">
        <v>612</v>
      </c>
      <c r="I12" s="52">
        <v>834.51</v>
      </c>
      <c r="J12" s="52">
        <v>600</v>
      </c>
      <c r="K12" s="52">
        <v>1297.22</v>
      </c>
      <c r="L12" s="53">
        <v>285.69</v>
      </c>
      <c r="M12" s="53">
        <v>168.21</v>
      </c>
      <c r="N12" s="53">
        <v>288.5</v>
      </c>
      <c r="O12" s="53">
        <v>452.5</v>
      </c>
      <c r="P12" s="53">
        <v>9480.92</v>
      </c>
    </row>
    <row r="13" spans="1:16" x14ac:dyDescent="0.2">
      <c r="A13" s="2"/>
      <c r="B13" s="54"/>
      <c r="C13" s="54"/>
      <c r="D13" s="49" t="s">
        <v>98</v>
      </c>
      <c r="E13" s="55"/>
      <c r="F13" s="50"/>
      <c r="G13" s="49"/>
      <c r="H13" s="52">
        <v>483184</v>
      </c>
      <c r="I13" s="52">
        <v>458069.11</v>
      </c>
      <c r="J13" s="52">
        <f>299784+1890</f>
        <v>301674</v>
      </c>
      <c r="K13" s="52">
        <v>168692.06</v>
      </c>
      <c r="L13" s="53">
        <v>82863.02</v>
      </c>
      <c r="M13" s="53">
        <v>231862.17</v>
      </c>
      <c r="N13" s="53">
        <v>207124.45</v>
      </c>
      <c r="O13" s="53">
        <v>191169.11</v>
      </c>
      <c r="P13" s="53">
        <v>168939.75</v>
      </c>
    </row>
    <row r="14" spans="1:16" ht="7.5" customHeight="1" x14ac:dyDescent="0.2">
      <c r="A14" s="2"/>
      <c r="B14" s="56"/>
      <c r="C14" s="56"/>
      <c r="D14" s="56"/>
      <c r="E14" s="56"/>
      <c r="F14" s="56"/>
      <c r="G14" s="51"/>
      <c r="H14" s="57"/>
      <c r="I14" s="57"/>
      <c r="J14" s="57"/>
      <c r="K14" s="57"/>
      <c r="L14" s="58"/>
      <c r="M14" s="58"/>
      <c r="N14" s="58"/>
      <c r="O14" s="58"/>
      <c r="P14" s="58"/>
    </row>
    <row r="15" spans="1:16" ht="12.75" customHeight="1" x14ac:dyDescent="0.2">
      <c r="A15" s="2"/>
      <c r="B15" s="59" t="s">
        <v>99</v>
      </c>
      <c r="C15" s="59"/>
      <c r="D15" s="59"/>
      <c r="E15" s="59"/>
      <c r="F15" s="50"/>
      <c r="G15" s="51"/>
      <c r="H15" s="60">
        <f>H11+H12+H13</f>
        <v>4303360</v>
      </c>
      <c r="I15" s="60">
        <f>I11+I12+I13</f>
        <v>3828064.8299999996</v>
      </c>
      <c r="J15" s="60">
        <v>3360242</v>
      </c>
      <c r="K15" s="60">
        <v>2143775.0499999998</v>
      </c>
      <c r="L15" s="61">
        <v>726353.06</v>
      </c>
      <c r="M15" s="61">
        <v>2805881.45</v>
      </c>
      <c r="N15" s="62">
        <v>2702414.93</v>
      </c>
      <c r="O15" s="61">
        <v>2529477.4500000002</v>
      </c>
      <c r="P15" s="61">
        <v>2259493.2200000002</v>
      </c>
    </row>
    <row r="16" spans="1:16" ht="7.5" customHeight="1" x14ac:dyDescent="0.2">
      <c r="A16" s="2"/>
      <c r="B16" s="56"/>
      <c r="C16" s="56"/>
      <c r="D16" s="56"/>
      <c r="E16" s="56"/>
      <c r="F16" s="56"/>
      <c r="G16" s="51"/>
      <c r="H16" s="57"/>
      <c r="I16" s="57"/>
      <c r="J16" s="57"/>
      <c r="K16" s="57"/>
      <c r="L16" s="58"/>
      <c r="M16" s="58"/>
      <c r="N16" s="58"/>
      <c r="O16" s="58"/>
      <c r="P16" s="58"/>
    </row>
    <row r="17" spans="1:16" x14ac:dyDescent="0.2">
      <c r="A17" s="2"/>
      <c r="B17" s="49" t="s">
        <v>100</v>
      </c>
      <c r="C17" s="56"/>
      <c r="D17" s="56"/>
      <c r="E17" s="56"/>
      <c r="F17" s="56"/>
      <c r="G17" s="51"/>
      <c r="H17" s="57"/>
      <c r="I17" s="57"/>
      <c r="J17" s="57"/>
      <c r="K17" s="57"/>
      <c r="L17" s="58"/>
      <c r="M17" s="58"/>
      <c r="N17" s="58"/>
      <c r="O17" s="58"/>
      <c r="P17" s="58"/>
    </row>
    <row r="18" spans="1:16" x14ac:dyDescent="0.2">
      <c r="A18" s="2"/>
      <c r="B18" s="49" t="s">
        <v>101</v>
      </c>
      <c r="C18" s="49"/>
      <c r="D18" s="49"/>
      <c r="E18" s="49"/>
      <c r="F18" s="49"/>
      <c r="G18" s="63"/>
      <c r="H18" s="57"/>
      <c r="I18" s="57"/>
      <c r="J18" s="57"/>
      <c r="K18" s="57"/>
      <c r="L18" s="58"/>
      <c r="M18" s="58"/>
      <c r="N18" s="58"/>
      <c r="O18" s="58"/>
      <c r="P18" s="58"/>
    </row>
    <row r="19" spans="1:16" x14ac:dyDescent="0.2">
      <c r="A19" s="2"/>
      <c r="B19" s="49" t="s">
        <v>102</v>
      </c>
      <c r="C19" s="49"/>
      <c r="D19" s="49"/>
      <c r="E19" s="49"/>
      <c r="F19" s="49"/>
      <c r="G19" s="63"/>
      <c r="H19" s="64">
        <v>10000</v>
      </c>
      <c r="I19" s="64">
        <v>10000</v>
      </c>
      <c r="J19" s="64">
        <v>17770</v>
      </c>
      <c r="K19" s="64">
        <v>276808</v>
      </c>
      <c r="L19" s="53">
        <v>39000</v>
      </c>
      <c r="M19" s="53">
        <v>21833.22</v>
      </c>
      <c r="N19" s="53">
        <v>4633.34</v>
      </c>
      <c r="O19" s="53">
        <v>7461.11</v>
      </c>
      <c r="P19" s="53">
        <v>1584.79</v>
      </c>
    </row>
    <row r="20" spans="1:16" x14ac:dyDescent="0.2">
      <c r="A20" s="2"/>
      <c r="B20" s="49" t="s">
        <v>103</v>
      </c>
      <c r="C20" s="49"/>
      <c r="D20" s="49"/>
      <c r="E20" s="49"/>
      <c r="F20" s="49"/>
      <c r="G20" s="63"/>
      <c r="H20" s="52">
        <v>4407</v>
      </c>
      <c r="I20" s="52">
        <v>2321.69</v>
      </c>
      <c r="J20" s="52">
        <v>11868</v>
      </c>
      <c r="K20" s="52">
        <v>26214.799999999999</v>
      </c>
      <c r="L20" s="53">
        <v>8991.27</v>
      </c>
      <c r="M20" s="53">
        <v>17703.39</v>
      </c>
      <c r="N20" s="53"/>
      <c r="O20" s="53">
        <v>9855.59</v>
      </c>
      <c r="P20" s="53">
        <v>11650.76</v>
      </c>
    </row>
    <row r="21" spans="1:16" x14ac:dyDescent="0.2">
      <c r="A21" s="2"/>
      <c r="B21" s="49" t="s">
        <v>104</v>
      </c>
      <c r="C21" s="49"/>
      <c r="D21" s="49"/>
      <c r="E21" s="49"/>
      <c r="F21" s="49"/>
      <c r="G21" s="63"/>
      <c r="H21" s="52">
        <v>350</v>
      </c>
      <c r="I21" s="52">
        <v>189.4</v>
      </c>
      <c r="J21" s="52">
        <v>143</v>
      </c>
      <c r="K21" s="52">
        <v>123.33</v>
      </c>
      <c r="L21" s="53">
        <v>6638.96</v>
      </c>
      <c r="M21" s="53">
        <v>514.55999999999995</v>
      </c>
      <c r="N21" s="53">
        <v>245.42</v>
      </c>
      <c r="O21" s="53">
        <v>373.79</v>
      </c>
      <c r="P21" s="53">
        <v>189.83</v>
      </c>
    </row>
    <row r="22" spans="1:16" ht="7.5" customHeight="1" x14ac:dyDescent="0.2">
      <c r="A22" s="2"/>
      <c r="B22" s="65"/>
      <c r="C22" s="65"/>
      <c r="D22" s="65"/>
      <c r="E22" s="65"/>
      <c r="F22" s="65"/>
      <c r="G22" s="66"/>
      <c r="H22" s="67"/>
      <c r="I22" s="67"/>
      <c r="J22" s="67"/>
      <c r="K22" s="67"/>
      <c r="L22" s="68"/>
      <c r="M22" s="68"/>
      <c r="N22" s="68"/>
      <c r="O22" s="68"/>
      <c r="P22" s="68"/>
    </row>
    <row r="23" spans="1:16" x14ac:dyDescent="0.2">
      <c r="A23" s="2"/>
      <c r="B23" s="69"/>
      <c r="C23" s="69"/>
      <c r="D23" s="69"/>
      <c r="E23" s="69"/>
      <c r="F23" s="69"/>
      <c r="G23" s="70" t="s">
        <v>105</v>
      </c>
      <c r="H23" s="71">
        <f>H15+H19+H20+H21</f>
        <v>4318117</v>
      </c>
      <c r="I23" s="71">
        <f>I15+I19+I20+I21</f>
        <v>3840575.9199999995</v>
      </c>
      <c r="J23" s="71">
        <v>3390023</v>
      </c>
      <c r="K23" s="71">
        <v>2446921.1800000002</v>
      </c>
      <c r="L23" s="72">
        <v>780983.29</v>
      </c>
      <c r="M23" s="72">
        <v>2845932.62</v>
      </c>
      <c r="N23" s="72">
        <v>2707293.69</v>
      </c>
      <c r="O23" s="72">
        <v>2547167.94</v>
      </c>
      <c r="P23" s="72">
        <v>2272918.6</v>
      </c>
    </row>
    <row r="24" spans="1:16" ht="7.5" customHeight="1" x14ac:dyDescent="0.2">
      <c r="A24" s="2" t="s">
        <v>106</v>
      </c>
      <c r="B24" s="73"/>
      <c r="C24" s="73"/>
      <c r="D24" s="73"/>
      <c r="E24" s="73"/>
      <c r="F24" s="73"/>
      <c r="G24" s="74"/>
      <c r="H24" s="75"/>
      <c r="I24" s="75"/>
      <c r="J24" s="75"/>
      <c r="K24" s="75"/>
      <c r="L24" s="76"/>
      <c r="M24" s="76"/>
      <c r="N24" s="76"/>
      <c r="O24" s="76"/>
      <c r="P24" s="76"/>
    </row>
    <row r="25" spans="1:16" x14ac:dyDescent="0.2">
      <c r="A25" s="2"/>
      <c r="B25" s="49" t="s">
        <v>107</v>
      </c>
      <c r="C25" s="49"/>
      <c r="D25" s="49"/>
      <c r="E25" s="49"/>
      <c r="F25" s="49"/>
      <c r="G25" s="63"/>
      <c r="H25" s="52">
        <v>1650105</v>
      </c>
      <c r="I25" s="52">
        <v>1679748.75</v>
      </c>
      <c r="J25" s="52">
        <v>1416807</v>
      </c>
      <c r="K25" s="52">
        <v>102585.37</v>
      </c>
      <c r="L25" s="53">
        <v>1274812.68</v>
      </c>
      <c r="M25" s="53">
        <v>1107371.21</v>
      </c>
      <c r="N25" s="53">
        <v>1112688.76</v>
      </c>
      <c r="O25" s="53">
        <v>906647.54</v>
      </c>
      <c r="P25" s="53">
        <v>787704.31</v>
      </c>
    </row>
    <row r="26" spans="1:16" x14ac:dyDescent="0.2">
      <c r="A26" s="2"/>
      <c r="B26" s="49" t="s">
        <v>108</v>
      </c>
      <c r="C26" s="49"/>
      <c r="D26" s="49"/>
      <c r="E26" s="49"/>
      <c r="F26" s="49"/>
      <c r="G26" s="63"/>
      <c r="H26" s="52">
        <v>-133092</v>
      </c>
      <c r="I26" s="52">
        <f>-332332.31</f>
        <v>-332332.31</v>
      </c>
      <c r="J26" s="52">
        <f>-222988.61</f>
        <v>-222988.61</v>
      </c>
      <c r="K26" s="52">
        <v>708493.08</v>
      </c>
      <c r="L26" s="53">
        <v>-1112169.93</v>
      </c>
      <c r="M26" s="53">
        <v>-119195.08</v>
      </c>
      <c r="N26" s="53">
        <v>-87621.84</v>
      </c>
      <c r="O26" s="53">
        <v>98573.95</v>
      </c>
      <c r="P26" s="53">
        <v>164529.39000000001</v>
      </c>
    </row>
    <row r="27" spans="1:16" x14ac:dyDescent="0.2">
      <c r="A27" s="2"/>
      <c r="B27" s="49" t="s">
        <v>109</v>
      </c>
      <c r="C27" s="49"/>
      <c r="D27" s="49"/>
      <c r="E27" s="49"/>
      <c r="F27" s="49"/>
      <c r="G27" s="63"/>
      <c r="H27" s="52">
        <v>12631</v>
      </c>
      <c r="I27" s="52">
        <v>11523.42</v>
      </c>
      <c r="J27" s="52">
        <v>15219.09</v>
      </c>
      <c r="K27" s="52">
        <v>9733.76</v>
      </c>
      <c r="L27" s="53">
        <v>12553.4</v>
      </c>
      <c r="M27" s="53">
        <v>11852</v>
      </c>
      <c r="N27" s="53">
        <v>16326.91</v>
      </c>
      <c r="O27" s="53">
        <v>9294.64</v>
      </c>
      <c r="P27" s="53">
        <v>8644.2099999999991</v>
      </c>
    </row>
    <row r="28" spans="1:16" x14ac:dyDescent="0.2">
      <c r="A28" s="2"/>
      <c r="B28" s="49" t="s">
        <v>108</v>
      </c>
      <c r="C28" s="49"/>
      <c r="D28" s="49"/>
      <c r="E28" s="49"/>
      <c r="F28" s="49"/>
      <c r="G28" s="63"/>
      <c r="H28" s="57"/>
      <c r="I28" s="57"/>
      <c r="J28" s="57"/>
      <c r="K28" s="57"/>
      <c r="L28" s="58"/>
      <c r="M28" s="58"/>
      <c r="N28" s="58"/>
      <c r="O28" s="58"/>
      <c r="P28" s="58"/>
    </row>
    <row r="29" spans="1:16" x14ac:dyDescent="0.2">
      <c r="A29" s="2"/>
      <c r="B29" s="49" t="s">
        <v>110</v>
      </c>
      <c r="C29" s="49"/>
      <c r="D29" s="49"/>
      <c r="E29" s="49"/>
      <c r="F29" s="49"/>
      <c r="G29" s="63"/>
      <c r="H29" s="52">
        <v>1256931</v>
      </c>
      <c r="I29" s="52">
        <f>1030817.38-13440</f>
        <v>1017377.38</v>
      </c>
      <c r="J29" s="52">
        <f>980841+13440</f>
        <v>994281</v>
      </c>
      <c r="K29" s="52">
        <v>456990.26</v>
      </c>
      <c r="L29" s="53">
        <v>468307</v>
      </c>
      <c r="M29" s="53">
        <v>695288.69</v>
      </c>
      <c r="N29" s="53">
        <v>640516.06000000006</v>
      </c>
      <c r="O29" s="53">
        <v>589005.74</v>
      </c>
      <c r="P29" s="53">
        <v>494745.26</v>
      </c>
    </row>
    <row r="30" spans="1:16" x14ac:dyDescent="0.2">
      <c r="A30" s="2"/>
      <c r="B30" s="49" t="s">
        <v>111</v>
      </c>
      <c r="C30" s="49"/>
      <c r="D30" s="49"/>
      <c r="E30" s="49"/>
      <c r="F30" s="49"/>
      <c r="G30" s="63"/>
      <c r="H30" s="52">
        <v>39911</v>
      </c>
      <c r="I30" s="52">
        <v>31987.37</v>
      </c>
      <c r="J30" s="52">
        <v>32390</v>
      </c>
      <c r="K30" s="52">
        <v>20949.39</v>
      </c>
      <c r="L30" s="53">
        <v>10479.85</v>
      </c>
      <c r="M30" s="53">
        <v>29178.67</v>
      </c>
      <c r="N30" s="53">
        <v>28942.21</v>
      </c>
      <c r="O30" s="53">
        <v>16940.57</v>
      </c>
      <c r="P30" s="53">
        <v>19473.91</v>
      </c>
    </row>
    <row r="31" spans="1:16" x14ac:dyDescent="0.2">
      <c r="A31" s="2"/>
      <c r="B31" s="49" t="s">
        <v>112</v>
      </c>
      <c r="C31" s="49"/>
      <c r="D31" s="49"/>
      <c r="E31" s="49"/>
      <c r="F31" s="49"/>
      <c r="G31" s="63"/>
      <c r="H31" s="52">
        <v>672817</v>
      </c>
      <c r="I31" s="52">
        <v>622810.43000000005</v>
      </c>
      <c r="J31" s="52">
        <v>420333.88</v>
      </c>
      <c r="K31" s="52">
        <v>282038.02</v>
      </c>
      <c r="L31" s="53">
        <v>233918.51</v>
      </c>
      <c r="M31" s="53">
        <v>446114.99</v>
      </c>
      <c r="N31" s="53">
        <v>389291.86</v>
      </c>
      <c r="O31" s="53">
        <v>337601.1</v>
      </c>
      <c r="P31" s="53">
        <v>334809</v>
      </c>
    </row>
    <row r="32" spans="1:16" ht="12.75" customHeight="1" x14ac:dyDescent="0.2">
      <c r="A32" s="2"/>
      <c r="B32" s="49" t="s">
        <v>113</v>
      </c>
      <c r="C32" s="49"/>
      <c r="D32" s="49"/>
      <c r="E32" s="49"/>
      <c r="F32" s="49"/>
      <c r="G32" s="63"/>
      <c r="H32" s="52">
        <v>225464</v>
      </c>
      <c r="I32" s="52">
        <v>207738.72</v>
      </c>
      <c r="J32" s="52">
        <v>153694</v>
      </c>
      <c r="K32" s="52">
        <v>100730.32</v>
      </c>
      <c r="L32" s="53">
        <v>65011.47</v>
      </c>
      <c r="M32" s="53">
        <v>165623.32</v>
      </c>
      <c r="N32" s="53">
        <v>140257.95000000001</v>
      </c>
      <c r="O32" s="53">
        <v>119684.16</v>
      </c>
      <c r="P32" s="53">
        <v>118709.75</v>
      </c>
    </row>
    <row r="33" spans="1:16" x14ac:dyDescent="0.2">
      <c r="A33" s="2"/>
      <c r="B33" s="49" t="s">
        <v>114</v>
      </c>
      <c r="C33" s="49"/>
      <c r="D33" s="49"/>
      <c r="E33" s="49"/>
      <c r="F33" s="49"/>
      <c r="G33" s="63"/>
      <c r="H33" s="52">
        <v>93563</v>
      </c>
      <c r="I33" s="52">
        <v>119138.98</v>
      </c>
      <c r="J33" s="52">
        <v>120136.21</v>
      </c>
      <c r="K33" s="52">
        <v>131514.18</v>
      </c>
      <c r="L33" s="53">
        <v>137457.81</v>
      </c>
      <c r="M33" s="53">
        <v>140057.1</v>
      </c>
      <c r="N33" s="53">
        <v>94154.08</v>
      </c>
      <c r="O33" s="53">
        <v>92436.18</v>
      </c>
      <c r="P33" s="53">
        <v>106480.42</v>
      </c>
    </row>
    <row r="34" spans="1:16" x14ac:dyDescent="0.2">
      <c r="A34" s="2"/>
      <c r="B34" s="49" t="s">
        <v>115</v>
      </c>
      <c r="C34" s="49"/>
      <c r="D34" s="49"/>
      <c r="E34" s="49"/>
      <c r="F34" s="49"/>
      <c r="G34" s="63"/>
      <c r="H34" s="57"/>
      <c r="I34" s="57"/>
      <c r="J34" s="57"/>
      <c r="K34" s="57"/>
      <c r="L34" s="58"/>
      <c r="M34" s="58"/>
      <c r="N34" s="58"/>
      <c r="O34" s="58"/>
      <c r="P34" s="58"/>
    </row>
    <row r="35" spans="1:16" x14ac:dyDescent="0.2">
      <c r="A35" s="2"/>
      <c r="B35" s="49" t="s">
        <v>116</v>
      </c>
      <c r="C35" s="49"/>
      <c r="D35" s="49"/>
      <c r="E35" s="49"/>
      <c r="F35" s="49"/>
      <c r="G35" s="63"/>
      <c r="H35" s="57"/>
      <c r="I35" s="57"/>
      <c r="J35" s="57"/>
      <c r="K35" s="57"/>
      <c r="L35" s="58"/>
      <c r="M35" s="58"/>
      <c r="N35" s="58"/>
      <c r="O35" s="58"/>
      <c r="P35" s="58"/>
    </row>
    <row r="36" spans="1:16" x14ac:dyDescent="0.2">
      <c r="A36" s="2"/>
      <c r="B36" s="49" t="s">
        <v>117</v>
      </c>
      <c r="C36" s="49"/>
      <c r="D36" s="49"/>
      <c r="E36" s="49"/>
      <c r="F36" s="49"/>
      <c r="G36" s="63"/>
      <c r="H36" s="52"/>
      <c r="I36" s="52">
        <v>1397.49</v>
      </c>
      <c r="J36" s="52">
        <v>13263.88</v>
      </c>
      <c r="K36" s="52">
        <v>17959.77</v>
      </c>
      <c r="L36" s="53">
        <v>4008.95</v>
      </c>
      <c r="M36" s="53">
        <v>31753.18</v>
      </c>
      <c r="N36" s="53">
        <v>9757.16</v>
      </c>
      <c r="O36" s="53"/>
      <c r="P36" s="53">
        <v>11394.54</v>
      </c>
    </row>
    <row r="37" spans="1:16" x14ac:dyDescent="0.2">
      <c r="A37" s="2"/>
      <c r="B37" s="49" t="s">
        <v>118</v>
      </c>
      <c r="C37" s="49"/>
      <c r="D37" s="49"/>
      <c r="E37" s="49"/>
      <c r="F37" s="49"/>
      <c r="G37" s="63"/>
      <c r="H37" s="57"/>
      <c r="I37" s="57"/>
      <c r="J37" s="57"/>
      <c r="K37" s="57"/>
      <c r="L37" s="58"/>
      <c r="M37" s="58"/>
      <c r="N37" s="58"/>
      <c r="O37" s="58"/>
      <c r="P37" s="58"/>
    </row>
    <row r="38" spans="1:16" x14ac:dyDescent="0.2">
      <c r="A38" s="2"/>
      <c r="B38" s="49" t="s">
        <v>119</v>
      </c>
      <c r="C38" s="49"/>
      <c r="D38" s="49"/>
      <c r="E38" s="49"/>
      <c r="F38" s="49"/>
      <c r="G38" s="63"/>
      <c r="H38" s="52">
        <v>15892</v>
      </c>
      <c r="I38" s="52">
        <v>371.87</v>
      </c>
      <c r="J38" s="52">
        <v>270.35000000000002</v>
      </c>
      <c r="K38" s="52">
        <v>358.72</v>
      </c>
      <c r="L38" s="53">
        <v>226.19</v>
      </c>
      <c r="M38" s="53">
        <v>20290.48</v>
      </c>
      <c r="N38" s="53">
        <v>2266.0300000000002</v>
      </c>
      <c r="O38" s="53">
        <v>2328.33</v>
      </c>
      <c r="P38" s="53">
        <v>755.65</v>
      </c>
    </row>
    <row r="39" spans="1:16" ht="7.5" customHeight="1" x14ac:dyDescent="0.2">
      <c r="A39" s="2"/>
      <c r="B39" s="39"/>
      <c r="C39" s="39"/>
      <c r="D39" s="39"/>
      <c r="E39" s="39"/>
      <c r="F39" s="39"/>
      <c r="G39" s="77"/>
      <c r="H39" s="67"/>
      <c r="I39" s="67"/>
      <c r="J39" s="67"/>
      <c r="K39" s="67"/>
      <c r="L39" s="68"/>
      <c r="M39" s="68"/>
      <c r="N39" s="68"/>
      <c r="O39" s="68"/>
      <c r="P39" s="68"/>
    </row>
    <row r="40" spans="1:16" x14ac:dyDescent="0.2">
      <c r="A40" s="2"/>
      <c r="B40" s="69"/>
      <c r="C40" s="69"/>
      <c r="D40" s="69"/>
      <c r="E40" s="69"/>
      <c r="F40" s="69"/>
      <c r="G40" s="78" t="s">
        <v>120</v>
      </c>
      <c r="H40" s="71">
        <f>SUM(H25:H39)</f>
        <v>3834222</v>
      </c>
      <c r="I40" s="71">
        <f>SUM(I25:I39)</f>
        <v>3359762.1000000006</v>
      </c>
      <c r="J40" s="71">
        <f>SUM(J25:J39)</f>
        <v>2943406.8000000003</v>
      </c>
      <c r="K40" s="71">
        <v>1831352.87</v>
      </c>
      <c r="L40" s="72">
        <v>1094605.93</v>
      </c>
      <c r="M40" s="72">
        <v>2528334.56</v>
      </c>
      <c r="N40" s="72">
        <v>2346579.1800000002</v>
      </c>
      <c r="O40" s="72">
        <v>2172512.21</v>
      </c>
      <c r="P40" s="72">
        <v>2047246.44</v>
      </c>
    </row>
    <row r="41" spans="1:16" ht="12.75" customHeight="1" x14ac:dyDescent="0.2">
      <c r="A41" s="79"/>
      <c r="B41" s="80"/>
      <c r="C41" s="80"/>
      <c r="D41" s="80"/>
      <c r="E41" s="80"/>
      <c r="F41" s="80"/>
      <c r="G41" s="81" t="s">
        <v>121</v>
      </c>
      <c r="H41" s="82">
        <f>H23-H40</f>
        <v>483895</v>
      </c>
      <c r="I41" s="82">
        <f>I23-I40</f>
        <v>480813.8199999989</v>
      </c>
      <c r="J41" s="82">
        <v>456737.49</v>
      </c>
      <c r="K41" s="82">
        <v>615568.31000000006</v>
      </c>
      <c r="L41" s="83">
        <v>-313622.64</v>
      </c>
      <c r="M41" s="83">
        <v>317598.06</v>
      </c>
      <c r="N41" s="83">
        <v>360714.51</v>
      </c>
      <c r="O41" s="83">
        <v>374655.73</v>
      </c>
      <c r="P41" s="83">
        <v>225672.16</v>
      </c>
    </row>
    <row r="42" spans="1:16" ht="7.5" customHeight="1" x14ac:dyDescent="0.2">
      <c r="A42" s="1" t="s">
        <v>122</v>
      </c>
      <c r="B42" s="45"/>
      <c r="C42" s="45"/>
      <c r="D42" s="45"/>
      <c r="E42" s="45"/>
      <c r="F42" s="45"/>
      <c r="G42" s="84"/>
      <c r="H42" s="75"/>
      <c r="I42" s="75"/>
      <c r="J42" s="75"/>
      <c r="K42" s="75"/>
      <c r="L42" s="76"/>
      <c r="M42" s="76"/>
      <c r="N42" s="76"/>
      <c r="O42" s="76"/>
      <c r="P42" s="76"/>
    </row>
    <row r="43" spans="1:16" x14ac:dyDescent="0.2">
      <c r="A43" s="1"/>
      <c r="B43" s="49" t="s">
        <v>123</v>
      </c>
      <c r="C43" s="49"/>
      <c r="D43" s="49"/>
      <c r="E43" s="49"/>
      <c r="F43" s="49"/>
      <c r="G43" s="85"/>
      <c r="H43" s="57"/>
      <c r="I43" s="57"/>
      <c r="J43" s="57"/>
      <c r="K43" s="57"/>
      <c r="L43" s="58"/>
      <c r="M43" s="58"/>
      <c r="N43" s="58"/>
      <c r="O43" s="58"/>
      <c r="P43" s="58"/>
    </row>
    <row r="44" spans="1:16" x14ac:dyDescent="0.2">
      <c r="A44" s="1"/>
      <c r="B44" s="49" t="s">
        <v>124</v>
      </c>
      <c r="C44" s="49"/>
      <c r="D44" s="49"/>
      <c r="E44" s="49"/>
      <c r="F44" s="49"/>
      <c r="G44" s="85"/>
      <c r="H44" s="57"/>
      <c r="I44" s="57"/>
      <c r="J44" s="57"/>
      <c r="K44" s="57"/>
      <c r="L44" s="58"/>
      <c r="M44" s="58"/>
      <c r="N44" s="58"/>
      <c r="O44" s="58"/>
      <c r="P44" s="58"/>
    </row>
    <row r="45" spans="1:16" ht="7.5" customHeight="1" x14ac:dyDescent="0.2">
      <c r="A45" s="1"/>
      <c r="B45" s="65"/>
      <c r="C45" s="65"/>
      <c r="D45" s="65"/>
      <c r="E45" s="65"/>
      <c r="F45" s="65"/>
      <c r="G45" s="86"/>
      <c r="H45" s="67"/>
      <c r="I45" s="67"/>
      <c r="J45" s="67"/>
      <c r="K45" s="67"/>
      <c r="L45" s="68"/>
      <c r="M45" s="68"/>
      <c r="N45" s="68"/>
      <c r="O45" s="68"/>
      <c r="P45" s="68"/>
    </row>
    <row r="46" spans="1:16" ht="7.5" customHeight="1" x14ac:dyDescent="0.2">
      <c r="A46" s="1" t="s">
        <v>125</v>
      </c>
      <c r="B46" s="45"/>
      <c r="C46" s="45"/>
      <c r="D46" s="45"/>
      <c r="E46" s="45"/>
      <c r="F46" s="45"/>
      <c r="G46" s="84"/>
      <c r="H46" s="75"/>
      <c r="I46" s="75"/>
      <c r="J46" s="75"/>
      <c r="K46" s="75"/>
      <c r="L46" s="76"/>
      <c r="M46" s="76"/>
      <c r="N46" s="76"/>
      <c r="O46" s="76"/>
      <c r="P46" s="76"/>
    </row>
    <row r="47" spans="1:16" ht="12.75" customHeight="1" x14ac:dyDescent="0.2">
      <c r="A47" s="1"/>
      <c r="B47" s="49" t="s">
        <v>126</v>
      </c>
      <c r="C47" s="49"/>
      <c r="D47" s="49"/>
      <c r="E47" s="49"/>
      <c r="F47" s="49"/>
      <c r="G47" s="85"/>
      <c r="H47" s="57"/>
      <c r="I47" s="57"/>
      <c r="J47" s="57"/>
      <c r="K47" s="57"/>
      <c r="L47" s="58"/>
      <c r="M47" s="58"/>
      <c r="N47" s="58"/>
      <c r="O47" s="58"/>
      <c r="P47" s="58"/>
    </row>
    <row r="48" spans="1:16" x14ac:dyDescent="0.2">
      <c r="A48" s="1"/>
      <c r="B48" s="49" t="s">
        <v>127</v>
      </c>
      <c r="C48" s="49"/>
      <c r="D48" s="49"/>
      <c r="E48" s="49"/>
      <c r="F48" s="49"/>
      <c r="G48" s="85"/>
      <c r="H48" s="57"/>
      <c r="I48" s="57"/>
      <c r="J48" s="57"/>
      <c r="K48" s="57"/>
      <c r="L48" s="58"/>
      <c r="M48" s="58"/>
      <c r="N48" s="58"/>
      <c r="O48" s="58"/>
      <c r="P48" s="58"/>
    </row>
    <row r="49" spans="1:16" x14ac:dyDescent="0.2">
      <c r="A49" s="1"/>
      <c r="B49" s="49" t="s">
        <v>128</v>
      </c>
      <c r="C49" s="49"/>
      <c r="D49" s="49"/>
      <c r="E49" s="49"/>
      <c r="F49" s="49"/>
      <c r="G49" s="85"/>
      <c r="H49" s="57"/>
      <c r="I49" s="57"/>
      <c r="J49" s="57">
        <v>12.69</v>
      </c>
      <c r="K49" s="57"/>
      <c r="L49" s="53">
        <v>7340.04</v>
      </c>
      <c r="M49" s="53">
        <v>2181.86</v>
      </c>
      <c r="N49" s="53">
        <v>22.48</v>
      </c>
      <c r="O49" s="53">
        <v>8.98</v>
      </c>
      <c r="P49" s="53">
        <v>43.96</v>
      </c>
    </row>
    <row r="50" spans="1:16" x14ac:dyDescent="0.2">
      <c r="A50" s="1"/>
      <c r="B50" s="49" t="s">
        <v>129</v>
      </c>
      <c r="C50" s="49"/>
      <c r="D50" s="49"/>
      <c r="E50" s="49"/>
      <c r="F50" s="49"/>
      <c r="G50" s="85"/>
      <c r="H50" s="57"/>
      <c r="I50" s="57"/>
      <c r="J50" s="57"/>
      <c r="K50" s="57"/>
      <c r="L50" s="58"/>
      <c r="M50" s="58"/>
      <c r="N50" s="58"/>
      <c r="O50" s="58"/>
      <c r="P50" s="58"/>
    </row>
    <row r="51" spans="1:16" x14ac:dyDescent="0.2">
      <c r="A51" s="1"/>
      <c r="B51" s="49" t="s">
        <v>130</v>
      </c>
      <c r="C51" s="49"/>
      <c r="D51" s="49"/>
      <c r="E51" s="49"/>
      <c r="F51" s="49"/>
      <c r="G51" s="85"/>
      <c r="H51" s="57"/>
      <c r="I51" s="57"/>
      <c r="J51" s="57"/>
      <c r="K51" s="57"/>
      <c r="L51" s="58"/>
      <c r="M51" s="58"/>
      <c r="N51" s="58"/>
      <c r="O51" s="58"/>
      <c r="P51" s="58">
        <v>1899.22</v>
      </c>
    </row>
    <row r="52" spans="1:16" x14ac:dyDescent="0.2">
      <c r="A52" s="1"/>
      <c r="B52" s="49" t="s">
        <v>131</v>
      </c>
      <c r="C52" s="49"/>
      <c r="D52" s="49"/>
      <c r="E52" s="49"/>
      <c r="F52" s="49"/>
      <c r="G52" s="85"/>
      <c r="H52" s="57"/>
      <c r="I52" s="57"/>
      <c r="J52" s="57"/>
      <c r="K52" s="57"/>
      <c r="L52" s="58"/>
      <c r="M52" s="58"/>
      <c r="N52" s="58"/>
      <c r="O52" s="58"/>
      <c r="P52" s="58"/>
    </row>
    <row r="53" spans="1:16" ht="7.5" customHeight="1" x14ac:dyDescent="0.2">
      <c r="A53" s="1"/>
      <c r="B53" s="65"/>
      <c r="C53" s="65"/>
      <c r="D53" s="65"/>
      <c r="E53" s="65"/>
      <c r="F53" s="65"/>
      <c r="G53" s="86"/>
      <c r="H53" s="67"/>
      <c r="I53" s="67"/>
      <c r="J53" s="67"/>
      <c r="K53" s="67"/>
      <c r="L53" s="68"/>
      <c r="M53" s="68"/>
      <c r="N53" s="68"/>
      <c r="O53" s="68"/>
      <c r="P53" s="68"/>
    </row>
    <row r="54" spans="1:16" x14ac:dyDescent="0.2">
      <c r="A54" s="1"/>
      <c r="B54" s="69"/>
      <c r="C54" s="69"/>
      <c r="D54" s="69"/>
      <c r="E54" s="69"/>
      <c r="F54" s="69"/>
      <c r="G54" s="78" t="s">
        <v>132</v>
      </c>
      <c r="H54" s="71"/>
      <c r="I54" s="71"/>
      <c r="J54" s="71">
        <v>12.69</v>
      </c>
      <c r="K54" s="71">
        <v>0</v>
      </c>
      <c r="L54" s="72">
        <v>7340.04</v>
      </c>
      <c r="M54" s="72">
        <v>2181.86</v>
      </c>
      <c r="N54" s="72">
        <v>22.48</v>
      </c>
      <c r="O54" s="72">
        <v>8.98</v>
      </c>
      <c r="P54" s="72">
        <v>1943.18</v>
      </c>
    </row>
    <row r="55" spans="1:16" ht="7.5" customHeight="1" x14ac:dyDescent="0.2">
      <c r="A55" s="1" t="s">
        <v>133</v>
      </c>
      <c r="B55" s="45"/>
      <c r="C55" s="45"/>
      <c r="D55" s="45"/>
      <c r="E55" s="45"/>
      <c r="F55" s="45"/>
      <c r="G55" s="84"/>
      <c r="H55" s="75"/>
      <c r="I55" s="75"/>
      <c r="J55" s="75"/>
      <c r="K55" s="75"/>
      <c r="L55" s="76"/>
      <c r="M55" s="76"/>
      <c r="N55" s="76"/>
      <c r="O55" s="76"/>
      <c r="P55" s="76"/>
    </row>
    <row r="56" spans="1:16" x14ac:dyDescent="0.2">
      <c r="A56" s="1"/>
      <c r="B56" s="49" t="s">
        <v>134</v>
      </c>
      <c r="C56" s="49"/>
      <c r="D56" s="49"/>
      <c r="E56" s="49"/>
      <c r="F56" s="49"/>
      <c r="G56" s="85"/>
      <c r="H56" s="57"/>
      <c r="I56" s="57"/>
      <c r="J56" s="57"/>
      <c r="K56" s="57"/>
      <c r="L56" s="58"/>
      <c r="M56" s="58"/>
      <c r="N56" s="58"/>
      <c r="O56" s="58"/>
      <c r="P56" s="58"/>
    </row>
    <row r="57" spans="1:16" x14ac:dyDescent="0.2">
      <c r="A57" s="1"/>
      <c r="B57" s="49" t="s">
        <v>135</v>
      </c>
      <c r="C57" s="49"/>
      <c r="D57" s="49"/>
      <c r="E57" s="49"/>
      <c r="F57" s="49"/>
      <c r="G57" s="85"/>
      <c r="H57" s="52">
        <v>60048</v>
      </c>
      <c r="I57" s="52">
        <v>56841.760000000002</v>
      </c>
      <c r="J57" s="52">
        <v>33618</v>
      </c>
      <c r="K57" s="52">
        <v>50805.67</v>
      </c>
      <c r="L57" s="53">
        <v>55491.69</v>
      </c>
      <c r="M57" s="53">
        <v>47189.43</v>
      </c>
      <c r="N57" s="53">
        <v>45400.63</v>
      </c>
      <c r="O57" s="53">
        <v>38516.120000000003</v>
      </c>
      <c r="P57" s="53">
        <v>41063.370000000003</v>
      </c>
    </row>
    <row r="58" spans="1:16" x14ac:dyDescent="0.2">
      <c r="A58" s="1"/>
      <c r="B58" s="49" t="s">
        <v>136</v>
      </c>
      <c r="C58" s="49"/>
      <c r="D58" s="49"/>
      <c r="E58" s="49"/>
      <c r="F58" s="49"/>
      <c r="G58" s="85"/>
      <c r="H58" s="57"/>
      <c r="I58" s="57"/>
      <c r="J58" s="57"/>
      <c r="K58" s="57"/>
      <c r="L58" s="58"/>
      <c r="M58" s="58"/>
      <c r="N58" s="58"/>
      <c r="O58" s="58"/>
      <c r="P58" s="58">
        <v>690.23</v>
      </c>
    </row>
    <row r="59" spans="1:16" x14ac:dyDescent="0.2">
      <c r="A59" s="1"/>
      <c r="B59" s="49" t="s">
        <v>137</v>
      </c>
      <c r="C59" s="49"/>
      <c r="D59" s="49"/>
      <c r="E59" s="49"/>
      <c r="F59" s="49"/>
      <c r="G59" s="85"/>
      <c r="H59" s="57"/>
      <c r="I59" s="57"/>
      <c r="J59" s="57"/>
      <c r="K59" s="57"/>
      <c r="L59" s="58"/>
      <c r="M59" s="58"/>
      <c r="N59" s="58"/>
      <c r="O59" s="58"/>
      <c r="P59" s="58"/>
    </row>
    <row r="60" spans="1:16" ht="7.5" customHeight="1" x14ac:dyDescent="0.2">
      <c r="A60" s="1"/>
      <c r="B60" s="65"/>
      <c r="C60" s="65"/>
      <c r="D60" s="65"/>
      <c r="E60" s="65"/>
      <c r="F60" s="65"/>
      <c r="G60" s="86"/>
      <c r="H60" s="67"/>
      <c r="I60" s="67"/>
      <c r="J60" s="67"/>
      <c r="K60" s="67"/>
      <c r="L60" s="68"/>
      <c r="M60" s="68"/>
      <c r="N60" s="68"/>
      <c r="O60" s="68"/>
      <c r="P60" s="68"/>
    </row>
    <row r="61" spans="1:16" x14ac:dyDescent="0.2">
      <c r="A61" s="1"/>
      <c r="B61" s="69"/>
      <c r="C61" s="69"/>
      <c r="D61" s="69"/>
      <c r="E61" s="69"/>
      <c r="F61" s="69"/>
      <c r="G61" s="78" t="s">
        <v>138</v>
      </c>
      <c r="H61" s="71">
        <f>SUM(H57:H60)</f>
        <v>60048</v>
      </c>
      <c r="I61" s="71">
        <f>SUM(I57:I60)</f>
        <v>56841.760000000002</v>
      </c>
      <c r="J61" s="71">
        <v>33618</v>
      </c>
      <c r="K61" s="71">
        <v>50805.67</v>
      </c>
      <c r="L61" s="72">
        <v>55491.69</v>
      </c>
      <c r="M61" s="72">
        <v>47189.43</v>
      </c>
      <c r="N61" s="72">
        <v>45400.63</v>
      </c>
      <c r="O61" s="72">
        <v>38516.120000000003</v>
      </c>
      <c r="P61" s="72">
        <v>41753.599999999999</v>
      </c>
    </row>
    <row r="62" spans="1:16" ht="15.75" x14ac:dyDescent="0.2">
      <c r="A62" s="87"/>
      <c r="B62" s="88"/>
      <c r="C62" s="88"/>
      <c r="D62" s="88"/>
      <c r="E62" s="88"/>
      <c r="F62" s="88"/>
      <c r="G62" s="89" t="s">
        <v>139</v>
      </c>
      <c r="H62" s="71">
        <f>-H61</f>
        <v>-60048</v>
      </c>
      <c r="I62" s="71">
        <f>-I61</f>
        <v>-56841.760000000002</v>
      </c>
      <c r="J62" s="71">
        <v>-33605</v>
      </c>
      <c r="K62" s="71">
        <v>-50805.67</v>
      </c>
      <c r="L62" s="72">
        <v>-48151.65</v>
      </c>
      <c r="M62" s="72">
        <v>-45007.57</v>
      </c>
      <c r="N62" s="72">
        <v>-45378.15</v>
      </c>
      <c r="O62" s="72">
        <v>-38507.14</v>
      </c>
      <c r="P62" s="72">
        <v>-39810.42</v>
      </c>
    </row>
    <row r="63" spans="1:16" ht="15.75" x14ac:dyDescent="0.2">
      <c r="A63" s="90"/>
      <c r="B63" s="88"/>
      <c r="C63" s="88"/>
      <c r="D63" s="88"/>
      <c r="E63" s="88"/>
      <c r="F63" s="88"/>
      <c r="G63" s="89" t="s">
        <v>140</v>
      </c>
      <c r="H63" s="71">
        <f>H41+H62</f>
        <v>423847</v>
      </c>
      <c r="I63" s="71">
        <f>I41+I62</f>
        <v>423972.05999999889</v>
      </c>
      <c r="J63" s="71">
        <v>426450</v>
      </c>
      <c r="K63" s="71">
        <v>564762.64</v>
      </c>
      <c r="L63" s="72">
        <v>-361774.29</v>
      </c>
      <c r="M63" s="72">
        <v>272590.49</v>
      </c>
      <c r="N63" s="72">
        <v>315336.36</v>
      </c>
      <c r="O63" s="72">
        <v>336148.59</v>
      </c>
      <c r="P63" s="72">
        <v>185861.74</v>
      </c>
    </row>
    <row r="64" spans="1:16" ht="7.5" customHeight="1" x14ac:dyDescent="0.2">
      <c r="A64" s="1" t="s">
        <v>141</v>
      </c>
      <c r="B64" s="45"/>
      <c r="C64" s="45"/>
      <c r="D64" s="45"/>
      <c r="E64" s="45"/>
      <c r="F64" s="45"/>
      <c r="G64" s="46"/>
      <c r="H64" s="75"/>
      <c r="I64" s="75"/>
      <c r="J64" s="75"/>
      <c r="K64" s="75"/>
      <c r="L64" s="76"/>
      <c r="M64" s="76"/>
      <c r="N64" s="76"/>
      <c r="O64" s="76"/>
      <c r="P64" s="76"/>
    </row>
    <row r="65" spans="1:16" x14ac:dyDescent="0.2">
      <c r="A65" s="1"/>
      <c r="B65" s="49" t="s">
        <v>142</v>
      </c>
      <c r="C65" s="49"/>
      <c r="D65" s="49"/>
      <c r="E65" s="49"/>
      <c r="F65" s="49"/>
      <c r="G65" s="63"/>
      <c r="H65" s="52">
        <v>5252</v>
      </c>
      <c r="I65" s="52">
        <v>12823.56</v>
      </c>
      <c r="J65" s="52"/>
      <c r="K65" s="52">
        <v>806.55</v>
      </c>
      <c r="L65" s="58"/>
      <c r="M65" s="58"/>
      <c r="N65" s="58">
        <v>2432.5500000000002</v>
      </c>
      <c r="O65" s="58"/>
      <c r="P65" s="58"/>
    </row>
    <row r="66" spans="1:16" x14ac:dyDescent="0.2">
      <c r="A66" s="1"/>
      <c r="B66" s="49" t="s">
        <v>143</v>
      </c>
      <c r="C66" s="49"/>
      <c r="D66" s="49"/>
      <c r="E66" s="49"/>
      <c r="F66" s="49"/>
      <c r="G66" s="63"/>
      <c r="H66" s="52">
        <v>13980</v>
      </c>
      <c r="I66" s="52">
        <v>16504.169999999998</v>
      </c>
      <c r="J66" s="52">
        <v>19453.61</v>
      </c>
      <c r="K66" s="52">
        <v>15423.08</v>
      </c>
      <c r="L66" s="53">
        <v>15587.12</v>
      </c>
      <c r="M66" s="53">
        <v>14952.66</v>
      </c>
      <c r="N66" s="53">
        <v>98536.38</v>
      </c>
      <c r="O66" s="53">
        <v>9791.3799999999992</v>
      </c>
      <c r="P66" s="53">
        <v>5622.38</v>
      </c>
    </row>
    <row r="67" spans="1:16" x14ac:dyDescent="0.2">
      <c r="A67" s="1"/>
      <c r="B67" s="49" t="s">
        <v>129</v>
      </c>
      <c r="C67" s="49"/>
      <c r="D67" s="49"/>
      <c r="E67" s="49"/>
      <c r="F67" s="49"/>
      <c r="G67" s="63"/>
      <c r="H67" s="57"/>
      <c r="I67" s="57"/>
      <c r="J67" s="57"/>
      <c r="K67" s="57"/>
      <c r="L67" s="58"/>
      <c r="M67" s="58"/>
      <c r="N67" s="58"/>
      <c r="O67" s="58"/>
      <c r="P67" s="58"/>
    </row>
    <row r="68" spans="1:16" ht="7.5" customHeight="1" x14ac:dyDescent="0.2">
      <c r="A68" s="1"/>
      <c r="B68" s="65"/>
      <c r="C68" s="65"/>
      <c r="D68" s="65"/>
      <c r="E68" s="65"/>
      <c r="F68" s="65"/>
      <c r="G68" s="66"/>
      <c r="H68" s="67"/>
      <c r="I68" s="67"/>
      <c r="J68" s="67"/>
      <c r="K68" s="67"/>
      <c r="L68" s="68"/>
      <c r="M68" s="68"/>
      <c r="N68" s="68"/>
      <c r="O68" s="68"/>
      <c r="P68" s="68"/>
    </row>
    <row r="69" spans="1:16" x14ac:dyDescent="0.2">
      <c r="A69" s="1"/>
      <c r="B69" s="69"/>
      <c r="C69" s="69"/>
      <c r="D69" s="69"/>
      <c r="E69" s="69"/>
      <c r="F69" s="69"/>
      <c r="G69" s="78" t="s">
        <v>144</v>
      </c>
      <c r="H69" s="71">
        <f>SUM(H65:H68)</f>
        <v>19232</v>
      </c>
      <c r="I69" s="71">
        <f>SUM(I65:I68)</f>
        <v>29327.729999999996</v>
      </c>
      <c r="J69" s="71">
        <v>19453.61</v>
      </c>
      <c r="K69" s="71">
        <v>16229.63</v>
      </c>
      <c r="L69" s="72">
        <v>15587.12</v>
      </c>
      <c r="M69" s="72">
        <v>14952.66</v>
      </c>
      <c r="N69" s="72">
        <v>100968.93</v>
      </c>
      <c r="O69" s="72">
        <v>9791.3799999999992</v>
      </c>
      <c r="P69" s="72">
        <v>5622.38</v>
      </c>
    </row>
    <row r="70" spans="1:16" ht="7.5" customHeight="1" x14ac:dyDescent="0.2">
      <c r="A70" s="1" t="s">
        <v>145</v>
      </c>
      <c r="B70" s="45"/>
      <c r="C70" s="45"/>
      <c r="D70" s="45"/>
      <c r="E70" s="45"/>
      <c r="F70" s="45"/>
      <c r="G70" s="84"/>
      <c r="H70" s="75"/>
      <c r="I70" s="75"/>
      <c r="J70" s="75"/>
      <c r="K70" s="75"/>
      <c r="L70" s="76"/>
      <c r="M70" s="76"/>
      <c r="N70" s="76"/>
      <c r="O70" s="76"/>
      <c r="P70" s="76"/>
    </row>
    <row r="71" spans="1:16" x14ac:dyDescent="0.2">
      <c r="A71" s="1"/>
      <c r="B71" s="49" t="s">
        <v>146</v>
      </c>
      <c r="C71" s="49"/>
      <c r="D71" s="49"/>
      <c r="E71" s="49"/>
      <c r="F71" s="49"/>
      <c r="G71" s="85"/>
      <c r="H71" s="52">
        <v>759</v>
      </c>
      <c r="I71" s="52">
        <v>-1141</v>
      </c>
      <c r="J71" s="52">
        <v>5572.86</v>
      </c>
      <c r="K71" s="52">
        <v>1327.08</v>
      </c>
      <c r="L71" s="58"/>
      <c r="M71" s="58">
        <v>6981.73</v>
      </c>
      <c r="N71" s="58"/>
      <c r="O71" s="58">
        <v>1800</v>
      </c>
      <c r="P71" s="58">
        <v>963.9</v>
      </c>
    </row>
    <row r="72" spans="1:16" x14ac:dyDescent="0.2">
      <c r="A72" s="1"/>
      <c r="B72" s="49" t="s">
        <v>143</v>
      </c>
      <c r="C72" s="49"/>
      <c r="D72" s="49"/>
      <c r="E72" s="49"/>
      <c r="F72" s="49"/>
      <c r="G72" s="85"/>
      <c r="H72" s="57"/>
      <c r="I72" s="57"/>
      <c r="J72" s="57"/>
      <c r="K72" s="57"/>
      <c r="L72" s="58"/>
      <c r="M72" s="58"/>
      <c r="N72" s="58"/>
      <c r="O72" s="58">
        <v>10728.91</v>
      </c>
      <c r="P72" s="58"/>
    </row>
    <row r="73" spans="1:16" x14ac:dyDescent="0.2">
      <c r="A73" s="1"/>
      <c r="B73" s="49" t="s">
        <v>147</v>
      </c>
      <c r="C73" s="49"/>
      <c r="D73" s="49"/>
      <c r="E73" s="49"/>
      <c r="F73" s="49"/>
      <c r="G73" s="85"/>
      <c r="H73" s="57"/>
      <c r="I73" s="57"/>
      <c r="J73" s="57"/>
      <c r="K73" s="57"/>
      <c r="L73" s="58"/>
      <c r="M73" s="58"/>
      <c r="N73" s="58"/>
      <c r="O73" s="58"/>
      <c r="P73" s="58"/>
    </row>
    <row r="74" spans="1:16" ht="7.5" customHeight="1" x14ac:dyDescent="0.2">
      <c r="A74" s="1"/>
      <c r="B74" s="65"/>
      <c r="C74" s="65"/>
      <c r="D74" s="65"/>
      <c r="E74" s="65"/>
      <c r="F74" s="65"/>
      <c r="G74" s="86"/>
      <c r="H74" s="67"/>
      <c r="I74" s="67"/>
      <c r="J74" s="67"/>
      <c r="K74" s="67"/>
      <c r="L74" s="68"/>
      <c r="M74" s="68"/>
      <c r="N74" s="68"/>
      <c r="O74" s="68"/>
      <c r="P74" s="68"/>
    </row>
    <row r="75" spans="1:16" ht="18" customHeight="1" x14ac:dyDescent="0.2">
      <c r="A75" s="1"/>
      <c r="B75" s="69"/>
      <c r="C75" s="69"/>
      <c r="D75" s="69"/>
      <c r="E75" s="69"/>
      <c r="F75" s="69"/>
      <c r="G75" s="78" t="s">
        <v>148</v>
      </c>
      <c r="H75" s="71">
        <f>SUM(H71:H74)</f>
        <v>759</v>
      </c>
      <c r="I75" s="71">
        <f>SUM(I71:I74)</f>
        <v>-1141</v>
      </c>
      <c r="J75" s="71">
        <v>5572.86</v>
      </c>
      <c r="K75" s="71">
        <v>1327.08</v>
      </c>
      <c r="L75" s="72">
        <v>0</v>
      </c>
      <c r="M75" s="72">
        <v>6981.73</v>
      </c>
      <c r="N75" s="72">
        <v>0</v>
      </c>
      <c r="O75" s="72">
        <v>12528.91</v>
      </c>
      <c r="P75" s="72">
        <v>963.9</v>
      </c>
    </row>
    <row r="76" spans="1:16" ht="15.75" x14ac:dyDescent="0.2">
      <c r="A76" s="87"/>
      <c r="B76" s="88"/>
      <c r="C76" s="88"/>
      <c r="D76" s="88"/>
      <c r="E76" s="88"/>
      <c r="F76" s="88"/>
      <c r="G76" s="89" t="s">
        <v>149</v>
      </c>
      <c r="H76" s="71">
        <f>H69-H71</f>
        <v>18473</v>
      </c>
      <c r="I76" s="71">
        <f>I69-I71</f>
        <v>30468.729999999996</v>
      </c>
      <c r="J76" s="71">
        <v>13880.75</v>
      </c>
      <c r="K76" s="71">
        <v>14902.55</v>
      </c>
      <c r="L76" s="72">
        <v>15587.12</v>
      </c>
      <c r="M76" s="72">
        <v>7970.93</v>
      </c>
      <c r="N76" s="72">
        <v>100968.93</v>
      </c>
      <c r="O76" s="72">
        <v>-2737.53</v>
      </c>
      <c r="P76" s="72">
        <v>4658.4799999999996</v>
      </c>
    </row>
    <row r="77" spans="1:16" x14ac:dyDescent="0.2">
      <c r="A77" s="47"/>
      <c r="B77" s="45"/>
      <c r="C77" s="45"/>
      <c r="D77" s="45"/>
      <c r="E77" s="45"/>
      <c r="F77" s="45"/>
      <c r="G77" s="84"/>
      <c r="H77" s="75"/>
      <c r="I77" s="75"/>
      <c r="J77" s="75"/>
      <c r="K77" s="75"/>
      <c r="L77" s="76"/>
      <c r="M77" s="76"/>
      <c r="N77" s="76"/>
      <c r="O77" s="76"/>
      <c r="P77" s="76"/>
    </row>
    <row r="78" spans="1:16" x14ac:dyDescent="0.2">
      <c r="A78" s="91"/>
      <c r="B78" s="92" t="s">
        <v>150</v>
      </c>
      <c r="C78" s="92"/>
      <c r="D78" s="92"/>
      <c r="E78" s="92"/>
      <c r="F78" s="92"/>
      <c r="G78" s="93"/>
      <c r="H78" s="52">
        <v>42385</v>
      </c>
      <c r="I78" s="52">
        <v>41053</v>
      </c>
      <c r="J78" s="52">
        <v>40255</v>
      </c>
      <c r="K78" s="52">
        <v>54086.47</v>
      </c>
      <c r="L78" s="58"/>
      <c r="M78" s="58">
        <v>27259</v>
      </c>
      <c r="N78" s="58">
        <v>20000</v>
      </c>
      <c r="O78" s="58">
        <v>20000</v>
      </c>
      <c r="P78" s="58">
        <v>20000</v>
      </c>
    </row>
    <row r="79" spans="1:16" x14ac:dyDescent="0.2">
      <c r="A79" s="91"/>
      <c r="B79" s="92" t="s">
        <v>151</v>
      </c>
      <c r="C79" s="92"/>
      <c r="D79" s="92"/>
      <c r="E79" s="92"/>
      <c r="F79" s="92"/>
      <c r="G79" s="93"/>
      <c r="H79" s="57">
        <v>-1200</v>
      </c>
      <c r="I79" s="57"/>
      <c r="J79" s="57">
        <v>-300</v>
      </c>
      <c r="K79" s="57"/>
      <c r="L79" s="53">
        <v>-57008</v>
      </c>
      <c r="M79" s="53">
        <v>57008.2</v>
      </c>
      <c r="N79" s="53">
        <v>85427</v>
      </c>
      <c r="O79" s="53">
        <v>77199</v>
      </c>
      <c r="P79" s="53">
        <v>33287</v>
      </c>
    </row>
    <row r="80" spans="1:16" x14ac:dyDescent="0.2">
      <c r="A80" s="94"/>
      <c r="B80" s="65"/>
      <c r="C80" s="65"/>
      <c r="D80" s="65"/>
      <c r="E80" s="65"/>
      <c r="F80" s="65"/>
      <c r="G80" s="86"/>
      <c r="H80" s="67"/>
      <c r="I80" s="67"/>
      <c r="J80" s="67"/>
      <c r="K80" s="67"/>
      <c r="L80" s="68"/>
      <c r="M80" s="68"/>
      <c r="N80" s="68"/>
      <c r="O80" s="68"/>
      <c r="P80" s="68"/>
    </row>
    <row r="81" spans="1:16" ht="15.75" x14ac:dyDescent="0.2">
      <c r="A81" s="79"/>
      <c r="B81" s="95"/>
      <c r="C81" s="95"/>
      <c r="D81" s="95"/>
      <c r="E81" s="95"/>
      <c r="F81" s="95"/>
      <c r="G81" s="96" t="s">
        <v>152</v>
      </c>
      <c r="H81" s="64">
        <f>H69+H54+H23</f>
        <v>4337349</v>
      </c>
      <c r="I81" s="64">
        <f>I69+I54+I23</f>
        <v>3869903.6499999994</v>
      </c>
      <c r="J81" s="64">
        <f>J69+J54+J23</f>
        <v>3409489.3</v>
      </c>
      <c r="K81" s="64">
        <v>2463150.81</v>
      </c>
      <c r="L81" s="97">
        <v>803910.45</v>
      </c>
      <c r="M81" s="97">
        <v>2863067.14</v>
      </c>
      <c r="N81" s="97">
        <v>2808285.1</v>
      </c>
      <c r="O81" s="97">
        <v>2556968.2999999998</v>
      </c>
      <c r="P81" s="97">
        <v>2280484.16</v>
      </c>
    </row>
    <row r="82" spans="1:16" ht="15.75" x14ac:dyDescent="0.2">
      <c r="A82" s="98"/>
      <c r="B82" s="95"/>
      <c r="C82" s="95"/>
      <c r="D82" s="95"/>
      <c r="E82" s="95"/>
      <c r="F82" s="95"/>
      <c r="G82" s="96" t="s">
        <v>153</v>
      </c>
      <c r="H82" s="64">
        <f>H75+H61+H40+H78+H79</f>
        <v>3936214</v>
      </c>
      <c r="I82" s="64">
        <f>I75+I61+I40+I78</f>
        <v>3456515.8600000003</v>
      </c>
      <c r="J82" s="64">
        <f>J75+J61+J40+J78</f>
        <v>3022852.66</v>
      </c>
      <c r="K82" s="64">
        <v>1937572.09</v>
      </c>
      <c r="L82" s="53">
        <v>1093089.6200000001</v>
      </c>
      <c r="M82" s="53">
        <v>2666772.92</v>
      </c>
      <c r="N82" s="53">
        <v>2497406.81</v>
      </c>
      <c r="O82" s="53">
        <v>2320756.2400000002</v>
      </c>
      <c r="P82" s="53">
        <v>2143250.94</v>
      </c>
    </row>
    <row r="83" spans="1:16" ht="15.75" x14ac:dyDescent="0.2">
      <c r="A83" s="79"/>
      <c r="B83" s="88"/>
      <c r="C83" s="88"/>
      <c r="D83" s="88"/>
      <c r="E83" s="88"/>
      <c r="F83" s="88"/>
      <c r="G83" s="89" t="s">
        <v>154</v>
      </c>
      <c r="H83" s="71">
        <f>H81-H82</f>
        <v>401135</v>
      </c>
      <c r="I83" s="71">
        <f>I81-I82</f>
        <v>413387.78999999911</v>
      </c>
      <c r="J83" s="71">
        <f>J81-J82</f>
        <v>386636.63999999966</v>
      </c>
      <c r="K83" s="71">
        <v>525578.72</v>
      </c>
      <c r="L83" s="72">
        <v>-289179.17</v>
      </c>
      <c r="M83" s="72">
        <v>196294.22</v>
      </c>
      <c r="N83" s="72">
        <v>310878.28999999998</v>
      </c>
      <c r="O83" s="72">
        <v>236212.06</v>
      </c>
      <c r="P83" s="72">
        <v>137233.20000000001</v>
      </c>
    </row>
    <row r="84" spans="1:16" x14ac:dyDescent="0.2">
      <c r="A84" s="73"/>
      <c r="G84" s="99"/>
      <c r="H84" s="100"/>
      <c r="I84" s="100"/>
      <c r="J84" s="100"/>
      <c r="K84" s="100"/>
      <c r="L84" s="100"/>
      <c r="M84" s="100"/>
      <c r="N84" s="100"/>
      <c r="O84" s="100"/>
      <c r="P84" s="100"/>
    </row>
  </sheetData>
  <mergeCells count="10">
    <mergeCell ref="A42:A45"/>
    <mergeCell ref="A46:A54"/>
    <mergeCell ref="A55:A61"/>
    <mergeCell ref="A64:A69"/>
    <mergeCell ref="A70:A75"/>
    <mergeCell ref="D4:G4"/>
    <mergeCell ref="D5:G5"/>
    <mergeCell ref="A9:E9"/>
    <mergeCell ref="A10:A23"/>
    <mergeCell ref="A24:A40"/>
  </mergeCells>
  <pageMargins left="7.8472222222222193E-2" right="7.8472222222222193E-2" top="7.8472222222222193E-2" bottom="7.8472222222222193E-2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Bilans</vt:lpstr>
      <vt:lpstr>Comptes de résultat</vt:lpstr>
    </vt:vector>
  </TitlesOfParts>
  <Company>Stimulsoft Reports 2016.3.1 from 7 December 2016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 de résultat</dc:title>
  <dc:subject>Compte de résultat</dc:subject>
  <dc:creator>Julien HERAUD</dc:creator>
  <dc:description/>
  <cp:lastModifiedBy>julien.heraud@jacques-prevot.fr</cp:lastModifiedBy>
  <cp:revision>13</cp:revision>
  <cp:lastPrinted>2022-04-28T10:02:12Z</cp:lastPrinted>
  <dcterms:created xsi:type="dcterms:W3CDTF">2022-04-28T11:35:16Z</dcterms:created>
  <dcterms:modified xsi:type="dcterms:W3CDTF">2025-06-06T08:06:54Z</dcterms:modified>
  <dc:language>fr-FR</dc:language>
</cp:coreProperties>
</file>